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100" yWindow="105" windowWidth="13080" windowHeight="12540"/>
  </bookViews>
  <sheets>
    <sheet name="stable rc" sheetId="1" r:id="rId1"/>
  </sheets>
  <definedNames>
    <definedName name="_xlnm.Print_Area" localSheetId="0">'stable rc'!$A$1:$L$163</definedName>
    <definedName name="_xlnm.Print_Titles" localSheetId="0">'stable rc'!$93:$93</definedName>
  </definedNames>
  <calcPr calcId="125725"/>
</workbook>
</file>

<file path=xl/calcChain.xml><?xml version="1.0" encoding="utf-8"?>
<calcChain xmlns="http://schemas.openxmlformats.org/spreadsheetml/2006/main">
  <c r="H61" i="1"/>
  <c r="G61"/>
  <c r="F61"/>
  <c r="H60"/>
  <c r="G60"/>
  <c r="F60"/>
  <c r="H59"/>
  <c r="G59"/>
  <c r="F59"/>
  <c r="J59" s="1"/>
  <c r="I59" s="1"/>
  <c r="H58"/>
  <c r="K58" s="1"/>
  <c r="G58"/>
  <c r="F58"/>
  <c r="H57"/>
  <c r="G57"/>
  <c r="F57"/>
  <c r="H55"/>
  <c r="G55"/>
  <c r="F55"/>
  <c r="H54"/>
  <c r="G54"/>
  <c r="F54"/>
  <c r="J54" s="1"/>
  <c r="I54" s="1"/>
  <c r="H53"/>
  <c r="K53" s="1"/>
  <c r="G53"/>
  <c r="I53" s="1"/>
  <c r="F53"/>
  <c r="H52"/>
  <c r="G52"/>
  <c r="I52" s="1"/>
  <c r="F52"/>
  <c r="H51"/>
  <c r="G51"/>
  <c r="I51" s="1"/>
  <c r="F51"/>
  <c r="H50"/>
  <c r="G50"/>
  <c r="F50"/>
  <c r="H49"/>
  <c r="G49"/>
  <c r="F49"/>
  <c r="J49" s="1"/>
  <c r="H48"/>
  <c r="G48"/>
  <c r="I48" s="1"/>
  <c r="J48" s="1"/>
  <c r="F48"/>
  <c r="I47"/>
  <c r="J47" s="1"/>
  <c r="H47"/>
  <c r="K47" s="1"/>
  <c r="G47"/>
  <c r="F47"/>
  <c r="B15"/>
  <c r="C74"/>
  <c r="C73"/>
  <c r="C70"/>
  <c r="F38"/>
  <c r="C144" s="1"/>
  <c r="C42"/>
  <c r="B74" s="1"/>
  <c r="D74" s="1"/>
  <c r="E27"/>
  <c r="H27" s="1"/>
  <c r="E26"/>
  <c r="F34"/>
  <c r="I34" s="1"/>
  <c r="F37"/>
  <c r="C143" s="1"/>
  <c r="G29"/>
  <c r="A104" s="1"/>
  <c r="F29"/>
  <c r="I29" s="1"/>
  <c r="E29"/>
  <c r="B104" s="1"/>
  <c r="G33"/>
  <c r="A103" s="1"/>
  <c r="F33"/>
  <c r="C135" s="1"/>
  <c r="C136" s="1"/>
  <c r="E33"/>
  <c r="B101" s="1"/>
  <c r="B137" s="1"/>
  <c r="G30"/>
  <c r="A119" s="1"/>
  <c r="F30"/>
  <c r="C105" s="1"/>
  <c r="E30"/>
  <c r="H30" s="1"/>
  <c r="G31"/>
  <c r="A120" s="1"/>
  <c r="F31"/>
  <c r="C106" s="1"/>
  <c r="E31"/>
  <c r="B106" s="1"/>
  <c r="E32"/>
  <c r="B121" s="1"/>
  <c r="G32"/>
  <c r="J32" s="1"/>
  <c r="F32"/>
  <c r="C107" s="1"/>
  <c r="G28"/>
  <c r="J28" s="1"/>
  <c r="G26"/>
  <c r="J26" s="1"/>
  <c r="F28"/>
  <c r="C117" s="1"/>
  <c r="F26"/>
  <c r="I26" s="1"/>
  <c r="E28"/>
  <c r="B117" s="1"/>
  <c r="G38"/>
  <c r="A144" s="1"/>
  <c r="G37"/>
  <c r="A143" s="1"/>
  <c r="E38"/>
  <c r="H38" s="1"/>
  <c r="E37"/>
  <c r="H37" s="1"/>
  <c r="F36"/>
  <c r="C157" s="1"/>
  <c r="G36"/>
  <c r="J36" s="1"/>
  <c r="E36"/>
  <c r="B157" s="1"/>
  <c r="G35"/>
  <c r="J35" s="1"/>
  <c r="F35"/>
  <c r="C156" s="1"/>
  <c r="E35"/>
  <c r="B156" s="1"/>
  <c r="B73"/>
  <c r="G27"/>
  <c r="J27" s="1"/>
  <c r="F27"/>
  <c r="I27" s="1"/>
  <c r="G34"/>
  <c r="J34" s="1"/>
  <c r="E34"/>
  <c r="H34" s="1"/>
  <c r="G39"/>
  <c r="J39" s="1"/>
  <c r="E39"/>
  <c r="H39" s="1"/>
  <c r="F39"/>
  <c r="I39" s="1"/>
  <c r="G41"/>
  <c r="J41" s="1"/>
  <c r="E41"/>
  <c r="H41" s="1"/>
  <c r="F41"/>
  <c r="I41" s="1"/>
  <c r="G42"/>
  <c r="J42" s="1"/>
  <c r="E42"/>
  <c r="B98" s="1"/>
  <c r="G149"/>
  <c r="B99"/>
  <c r="B135" s="1"/>
  <c r="C121"/>
  <c r="B20"/>
  <c r="D75"/>
  <c r="J50" l="1"/>
  <c r="I49"/>
  <c r="J51"/>
  <c r="J52"/>
  <c r="K49"/>
  <c r="J53"/>
  <c r="I50"/>
  <c r="K51"/>
  <c r="K57"/>
  <c r="J60"/>
  <c r="I60" s="1"/>
  <c r="K61"/>
  <c r="J57"/>
  <c r="I57" s="1"/>
  <c r="J61"/>
  <c r="I61" s="1"/>
  <c r="J58"/>
  <c r="I58" s="1"/>
  <c r="K59"/>
  <c r="K60"/>
  <c r="J55"/>
  <c r="I55" s="1"/>
  <c r="K54"/>
  <c r="K55"/>
  <c r="K48"/>
  <c r="K50"/>
  <c r="K52"/>
  <c r="C159"/>
  <c r="B119"/>
  <c r="B120"/>
  <c r="H28"/>
  <c r="A102"/>
  <c r="A140" s="1"/>
  <c r="A98"/>
  <c r="B154"/>
  <c r="C142"/>
  <c r="B111"/>
  <c r="H32"/>
  <c r="C99"/>
  <c r="C100" s="1"/>
  <c r="J31"/>
  <c r="D73"/>
  <c r="B107"/>
  <c r="C120"/>
  <c r="A121"/>
  <c r="C114"/>
  <c r="C151" s="1"/>
  <c r="B140"/>
  <c r="A118"/>
  <c r="A155" s="1"/>
  <c r="A142"/>
  <c r="A157" s="1"/>
  <c r="B103"/>
  <c r="B139" s="1"/>
  <c r="H33"/>
  <c r="I31"/>
  <c r="B118"/>
  <c r="A105"/>
  <c r="H29"/>
  <c r="I37"/>
  <c r="I35"/>
  <c r="A99"/>
  <c r="A135" s="1"/>
  <c r="H35"/>
  <c r="J33"/>
  <c r="J38"/>
  <c r="A100"/>
  <c r="A136" s="1"/>
  <c r="A101"/>
  <c r="A137" s="1"/>
  <c r="I38"/>
  <c r="A138"/>
  <c r="A141"/>
  <c r="A156" s="1"/>
  <c r="A117"/>
  <c r="A154" s="1"/>
  <c r="B102"/>
  <c r="B138" s="1"/>
  <c r="C119"/>
  <c r="I30"/>
  <c r="B158"/>
  <c r="I33"/>
  <c r="H42"/>
  <c r="A111"/>
  <c r="B105"/>
  <c r="B100"/>
  <c r="B136" s="1"/>
  <c r="C158"/>
  <c r="H31"/>
  <c r="B142"/>
  <c r="C141"/>
  <c r="H36"/>
  <c r="F42"/>
  <c r="I32"/>
  <c r="A106"/>
  <c r="A107"/>
  <c r="J30"/>
  <c r="C118"/>
  <c r="A112"/>
  <c r="A149" s="1"/>
  <c r="C154"/>
  <c r="C113"/>
  <c r="C150" s="1"/>
  <c r="C115"/>
  <c r="C152" s="1"/>
  <c r="C116"/>
  <c r="C153" s="1"/>
  <c r="C140"/>
  <c r="A115"/>
  <c r="A152" s="1"/>
  <c r="A114"/>
  <c r="A151" s="1"/>
  <c r="C155"/>
  <c r="C112"/>
  <c r="C149" s="1"/>
  <c r="I28"/>
  <c r="A116"/>
  <c r="A153" s="1"/>
  <c r="C101"/>
  <c r="C102" s="1"/>
  <c r="C137"/>
  <c r="C138" s="1"/>
  <c r="C139" s="1"/>
  <c r="B70"/>
  <c r="D70" s="1"/>
  <c r="B112"/>
  <c r="B113" s="1"/>
  <c r="B114" s="1"/>
  <c r="B115" s="1"/>
  <c r="B116" s="1"/>
  <c r="H26"/>
  <c r="B149"/>
  <c r="B150" s="1"/>
  <c r="B151" s="1"/>
  <c r="B152" s="1"/>
  <c r="B153" s="1"/>
  <c r="A159"/>
  <c r="A158"/>
  <c r="A139"/>
  <c r="A113"/>
  <c r="B143"/>
  <c r="B144"/>
  <c r="B141"/>
  <c r="C104"/>
  <c r="J37"/>
  <c r="B155"/>
  <c r="B159"/>
  <c r="J29"/>
  <c r="I36"/>
  <c r="E118" l="1"/>
  <c r="G118" s="1"/>
  <c r="E121"/>
  <c r="G121" s="1"/>
  <c r="E106"/>
  <c r="G106" s="1"/>
  <c r="E105"/>
  <c r="G105" s="1"/>
  <c r="E157"/>
  <c r="G157" s="1"/>
  <c r="E136"/>
  <c r="G136" s="1"/>
  <c r="E138"/>
  <c r="G138" s="1"/>
  <c r="E119"/>
  <c r="G119" s="1"/>
  <c r="E120"/>
  <c r="G120" s="1"/>
  <c r="E137"/>
  <c r="G137" s="1"/>
  <c r="E156"/>
  <c r="G156" s="1"/>
  <c r="C98"/>
  <c r="I42"/>
  <c r="E143"/>
  <c r="G143" s="1"/>
  <c r="E139"/>
  <c r="G139" s="1"/>
  <c r="E158"/>
  <c r="G158" s="1"/>
  <c r="E107"/>
  <c r="G107" s="1"/>
  <c r="E142"/>
  <c r="G142" s="1"/>
  <c r="E159"/>
  <c r="G159" s="1"/>
  <c r="E100"/>
  <c r="G100" s="1"/>
  <c r="E153"/>
  <c r="G153" s="1"/>
  <c r="E155"/>
  <c r="G155" s="1"/>
  <c r="E152"/>
  <c r="G152" s="1"/>
  <c r="E116"/>
  <c r="G116" s="1"/>
  <c r="E154"/>
  <c r="G154" s="1"/>
  <c r="E117"/>
  <c r="G117" s="1"/>
  <c r="A150"/>
  <c r="E113"/>
  <c r="G113" s="1"/>
  <c r="E114"/>
  <c r="G114" s="1"/>
  <c r="E102"/>
  <c r="G102" s="1"/>
  <c r="C103"/>
  <c r="E103" s="1"/>
  <c r="G103" s="1"/>
  <c r="E115"/>
  <c r="G115" s="1"/>
  <c r="E144"/>
  <c r="G144" s="1"/>
  <c r="E101"/>
  <c r="G101" s="1"/>
  <c r="E140"/>
  <c r="G140" s="1"/>
  <c r="E141"/>
  <c r="G141" s="1"/>
  <c r="G145" l="1"/>
  <c r="E150"/>
  <c r="G150" s="1"/>
  <c r="E151"/>
  <c r="G151" s="1"/>
  <c r="E104"/>
  <c r="G104" s="1"/>
  <c r="G108" s="1"/>
  <c r="G122"/>
  <c r="G160" l="1"/>
  <c r="I160" s="1"/>
  <c r="H122"/>
  <c r="B71" s="1"/>
  <c r="D71" s="1"/>
  <c r="I122"/>
  <c r="H160" l="1"/>
  <c r="B72" s="1"/>
  <c r="D72" s="1"/>
</calcChain>
</file>

<file path=xl/sharedStrings.xml><?xml version="1.0" encoding="utf-8"?>
<sst xmlns="http://schemas.openxmlformats.org/spreadsheetml/2006/main" count="223" uniqueCount="97">
  <si>
    <t>n</t>
  </si>
  <si>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</si>
  <si>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</si>
  <si>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</si>
  <si>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</si>
  <si>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</si>
  <si>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</si>
  <si>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</si>
  <si>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</si>
  <si>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</si>
  <si>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ITMX-CP</t>
  </si>
  <si>
    <t>Y-ARM</t>
  </si>
  <si>
    <t>ITMY-RADIUS</t>
  </si>
  <si>
    <t>ITMY-CP</t>
  </si>
  <si>
    <t>SIGNAL RECYCLING CAVITY</t>
  </si>
  <si>
    <t>ETMX</t>
  </si>
  <si>
    <t>AC length</t>
  </si>
  <si>
    <t>ETMY</t>
  </si>
  <si>
    <t>BSHR</t>
  </si>
  <si>
    <t>BSARS</t>
  </si>
  <si>
    <t>average length</t>
  </si>
  <si>
    <t>design length</t>
  </si>
  <si>
    <t>Z</t>
  </si>
  <si>
    <t>X</t>
  </si>
  <si>
    <t>Y</t>
  </si>
  <si>
    <t>BS AR</t>
  </si>
  <si>
    <t>BS HR</t>
  </si>
  <si>
    <t>BS ARS</t>
  </si>
  <si>
    <t>z</t>
  </si>
  <si>
    <t>Schnupp</t>
  </si>
  <si>
    <t>PRM3</t>
  </si>
  <si>
    <t>PRM2</t>
  </si>
  <si>
    <t>SRM3</t>
  </si>
  <si>
    <t>SRM2</t>
  </si>
  <si>
    <t>PRC length</t>
  </si>
  <si>
    <t>SRC length</t>
  </si>
  <si>
    <t>DESIGN</t>
  </si>
  <si>
    <t>WEDGE</t>
  </si>
  <si>
    <t xml:space="preserve"> horizontal</t>
  </si>
  <si>
    <t>vertical</t>
  </si>
  <si>
    <t>BS</t>
  </si>
  <si>
    <t>ITM/ETM</t>
  </si>
  <si>
    <t>PRM3/SRM3</t>
  </si>
  <si>
    <t>PRM2/SRM2</t>
  </si>
  <si>
    <t>PRM/SRM</t>
  </si>
  <si>
    <t>PRM</t>
  </si>
  <si>
    <t>SRM</t>
  </si>
  <si>
    <t>Schnupp Assymmetry</t>
  </si>
  <si>
    <t>SR3</t>
  </si>
  <si>
    <t>SR2</t>
  </si>
  <si>
    <t>PR3</t>
  </si>
  <si>
    <t>PR2</t>
  </si>
  <si>
    <t>ACTUAL</t>
  </si>
  <si>
    <t>ZEMAX</t>
  </si>
  <si>
    <t>LOCAL</t>
  </si>
  <si>
    <t>GLOBAL</t>
  </si>
  <si>
    <t>OPTIC</t>
  </si>
  <si>
    <t>Schnupp Assymetry</t>
  </si>
  <si>
    <t>CHAMBER</t>
  </si>
  <si>
    <t>CAVITY LENGTH</t>
  </si>
  <si>
    <t>DIFF</t>
  </si>
  <si>
    <t>Schnupp correction</t>
  </si>
  <si>
    <t>Arm Cavity X length</t>
  </si>
  <si>
    <t>Arm Cavity Y length</t>
  </si>
  <si>
    <t>thick side</t>
  </si>
  <si>
    <t>down</t>
  </si>
  <si>
    <t>CP-x</t>
  </si>
  <si>
    <t>CP-y</t>
  </si>
  <si>
    <t>-Y</t>
  </si>
  <si>
    <t>-X</t>
  </si>
  <si>
    <t>OUTPUT FARADAY IN</t>
  </si>
  <si>
    <t>RAY VECTOR COSINES</t>
  </si>
  <si>
    <t>RAY VECTOR ANGLES, deg</t>
  </si>
  <si>
    <t>ACTUAL SPACING</t>
  </si>
  <si>
    <t>LBSC3</t>
  </si>
  <si>
    <t>LBSC2</t>
  </si>
  <si>
    <t>LHAM2</t>
  </si>
  <si>
    <t>LHAM3</t>
  </si>
  <si>
    <t>LBSC1</t>
  </si>
  <si>
    <t>LHAM5</t>
  </si>
  <si>
    <t>LHAM4</t>
  </si>
  <si>
    <t>LHAM6</t>
  </si>
  <si>
    <t>LBSC9</t>
  </si>
  <si>
    <t>LBSC10</t>
  </si>
  <si>
    <t>LBSC4</t>
  </si>
  <si>
    <t>LBSC5</t>
  </si>
  <si>
    <t>LHAM1</t>
  </si>
  <si>
    <t>+X, +Y</t>
  </si>
  <si>
    <t>D0901920-v11 H1 COC Ray Coordinates</t>
  </si>
  <si>
    <t>ADLIGO/IFO/D0901920-v11 H1 COC Ray Coordinates.xlsx</t>
  </si>
  <si>
    <t>Note:</t>
  </si>
  <si>
    <t>The recycling cavity lengths are specified in Ref:T0900043-10; the ITM and ETM were moved per E1200345</t>
  </si>
  <si>
    <t>BS thickness = 59.86 mm is the average as-built (5 mirrors) thickess at the center of BS</t>
  </si>
  <si>
    <t>BS wedge angle = 0.073 deg is the average as-built (5 mirrors) wedge angle</t>
  </si>
  <si>
    <t>Schnupp assymmetry changed to 80 mm</t>
  </si>
  <si>
    <t>OUTPUT FARADAY OUT</t>
  </si>
  <si>
    <t>RAY COORDINATES, mm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</si>
</sst>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0.000000"/>
    <numFmt numFmtId="166" formatCode="0.000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164" fontId="0" fillId="0" borderId="2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6" fontId="0" fillId="0" borderId="1" xfId="0" applyNumberFormat="1" applyBorder="1"/>
    <xf numFmtId="164" fontId="3" fillId="0" borderId="1" xfId="0" applyNumberFormat="1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1" fontId="0" fillId="0" borderId="1" xfId="0" applyNumberForma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" fontId="3" fillId="0" borderId="1" xfId="0" applyNumberFormat="1" applyFont="1" applyBorder="1"/>
    <xf numFmtId="0" fontId="3" fillId="0" borderId="3" xfId="0" applyFont="1" applyFill="1" applyBorder="1" applyAlignment="1">
      <alignment horizontal="centerContinuous"/>
    </xf>
    <xf numFmtId="0" fontId="0" fillId="0" borderId="1" xfId="0" applyFill="1" applyBorder="1"/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1" xfId="0" applyBorder="1" applyAlignment="1">
      <alignment horizontal="centerContinuous"/>
    </xf>
    <xf numFmtId="164" fontId="0" fillId="0" borderId="6" xfId="0" applyNumberFormat="1" applyBorder="1"/>
    <xf numFmtId="1" fontId="0" fillId="0" borderId="6" xfId="0" applyNumberFormat="1" applyBorder="1"/>
    <xf numFmtId="164" fontId="5" fillId="0" borderId="2" xfId="0" applyNumberFormat="1" applyFont="1" applyBorder="1"/>
    <xf numFmtId="0" fontId="0" fillId="0" borderId="1" xfId="0" quotePrefix="1" applyBorder="1" applyAlignment="1">
      <alignment horizontal="centerContinuous"/>
    </xf>
    <xf numFmtId="2" fontId="6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164" fontId="7" fillId="0" borderId="4" xfId="0" applyNumberFormat="1" applyFont="1" applyBorder="1"/>
    <xf numFmtId="0" fontId="3" fillId="0" borderId="3" xfId="0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7" fillId="0" borderId="1" xfId="0" applyNumberFormat="1" applyFont="1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quotePrefix="1" applyBorder="1"/>
    <xf numFmtId="0" fontId="0" fillId="0" borderId="7" xfId="0" applyBorder="1"/>
    <xf numFmtId="164" fontId="0" fillId="0" borderId="7" xfId="0" applyNumberFormat="1" applyBorder="1"/>
    <xf numFmtId="0" fontId="1" fillId="0" borderId="1" xfId="0" applyFont="1" applyBorder="1"/>
    <xf numFmtId="165" fontId="0" fillId="0" borderId="1" xfId="0" applyNumberFormat="1" applyBorder="1"/>
    <xf numFmtId="0" fontId="0" fillId="0" borderId="6" xfId="0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66" fontId="0" fillId="0" borderId="2" xfId="0" applyNumberFormat="1" applyBorder="1"/>
    <xf numFmtId="0" fontId="0" fillId="0" borderId="2" xfId="0" applyFill="1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164" fontId="1" fillId="0" borderId="2" xfId="0" applyNumberFormat="1" applyFont="1" applyBorder="1"/>
    <xf numFmtId="0" fontId="0" fillId="0" borderId="0" xfId="0" applyBorder="1" applyAlignment="1">
      <alignment horizontal="centerContinuous"/>
    </xf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1" xfId="0" applyFill="1" applyBorder="1" applyAlignment="1">
      <alignment horizontal="left"/>
    </xf>
    <xf numFmtId="0" fontId="1" fillId="0" borderId="1" xfId="0" quotePrefix="1" applyFont="1" applyBorder="1"/>
    <xf numFmtId="0" fontId="3" fillId="0" borderId="3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65" fontId="0" fillId="0" borderId="2" xfId="0" applyNumberFormat="1" applyBorder="1"/>
    <xf numFmtId="165" fontId="0" fillId="0" borderId="0" xfId="0" applyNumberFormat="1"/>
    <xf numFmtId="164" fontId="1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topLeftCell="A119" zoomScale="75" zoomScaleNormal="75" workbookViewId="0">
      <selection activeCell="A43" sqref="A43"/>
    </sheetView>
  </sheetViews>
  <sheetFormatPr defaultRowHeight="13.15" customHeight="1"/>
  <cols>
    <col min="1" max="1" width="23.85546875" customWidth="1"/>
    <col min="2" max="2" width="11.85546875" customWidth="1"/>
    <col min="3" max="3" width="11.7109375" customWidth="1"/>
    <col min="4" max="4" width="13.28515625" customWidth="1"/>
    <col min="5" max="5" width="14.42578125" bestFit="1" customWidth="1"/>
    <col min="6" max="6" width="11" customWidth="1"/>
    <col min="7" max="7" width="11.140625" customWidth="1"/>
    <col min="8" max="8" width="10.5703125" customWidth="1"/>
    <col min="9" max="9" width="11.5703125" customWidth="1"/>
    <col min="10" max="10" width="10.85546875" customWidth="1"/>
    <col min="11" max="11" width="12.140625" customWidth="1"/>
    <col min="12" max="12" width="10" customWidth="1"/>
  </cols>
  <sheetData>
    <row r="1" spans="1:8" ht="13.15" customHeight="1">
      <c r="A1" s="30" t="s">
        <v>88</v>
      </c>
      <c r="G1" s="30" t="s">
        <v>89</v>
      </c>
      <c r="H1" s="30"/>
    </row>
    <row r="2" spans="1:8" ht="13.15" customHeight="1">
      <c r="A2" s="1">
        <v>41065</v>
      </c>
    </row>
    <row r="3" spans="1:8" ht="13.15" customHeight="1">
      <c r="A3" s="1"/>
    </row>
    <row r="4" spans="1:8" ht="13.15" customHeight="1">
      <c r="A4" s="30" t="s">
        <v>90</v>
      </c>
    </row>
    <row r="5" spans="1:8" ht="13.15" customHeight="1">
      <c r="A5" s="30">
        <v>1</v>
      </c>
      <c r="B5" t="s">
        <v>91</v>
      </c>
    </row>
    <row r="6" spans="1:8" ht="13.15" customHeight="1">
      <c r="A6" s="30">
        <v>2</v>
      </c>
      <c r="B6" t="s">
        <v>92</v>
      </c>
    </row>
    <row r="7" spans="1:8" ht="13.15" customHeight="1">
      <c r="A7" s="30">
        <v>3</v>
      </c>
      <c r="B7" t="s">
        <v>93</v>
      </c>
    </row>
    <row r="8" spans="1:8" ht="13.15" customHeight="1">
      <c r="A8" s="30">
        <v>4</v>
      </c>
      <c r="B8" s="30" t="s">
        <v>94</v>
      </c>
    </row>
    <row r="9" spans="1:8" ht="13.15" customHeight="1">
      <c r="A9" s="1"/>
    </row>
    <row r="10" spans="1:8" ht="13.15" customHeight="1">
      <c r="A10" s="38"/>
      <c r="B10" s="12" t="s">
        <v>37</v>
      </c>
      <c r="C10" s="12"/>
      <c r="D10" s="12"/>
    </row>
    <row r="11" spans="1:8" ht="13.15" customHeight="1">
      <c r="A11" s="38"/>
      <c r="B11" s="2" t="s">
        <v>38</v>
      </c>
      <c r="C11" s="2" t="s">
        <v>39</v>
      </c>
      <c r="D11" s="2" t="s">
        <v>64</v>
      </c>
    </row>
    <row r="12" spans="1:8" ht="13.15" customHeight="1">
      <c r="A12" s="38" t="s">
        <v>41</v>
      </c>
      <c r="B12" s="39"/>
      <c r="C12" s="9">
        <v>7.5999999999999998E-2</v>
      </c>
      <c r="D12" s="2" t="s">
        <v>65</v>
      </c>
    </row>
    <row r="13" spans="1:8" ht="13.15" customHeight="1">
      <c r="A13" s="2" t="s">
        <v>66</v>
      </c>
      <c r="B13" s="2">
        <v>6.9000000000000006E-2</v>
      </c>
      <c r="C13" s="2"/>
      <c r="D13" s="40" t="s">
        <v>68</v>
      </c>
    </row>
    <row r="14" spans="1:8" ht="13.15" customHeight="1">
      <c r="A14" s="2" t="s">
        <v>67</v>
      </c>
      <c r="B14" s="2">
        <v>6.9000000000000006E-2</v>
      </c>
      <c r="C14" s="2"/>
      <c r="D14" s="40" t="s">
        <v>69</v>
      </c>
    </row>
    <row r="15" spans="1:8" ht="13.15" customHeight="1">
      <c r="A15" s="38" t="s">
        <v>40</v>
      </c>
      <c r="B15" s="9">
        <f>0.073</f>
        <v>7.2999999999999995E-2</v>
      </c>
      <c r="C15" s="2"/>
      <c r="D15" s="60" t="s">
        <v>87</v>
      </c>
    </row>
    <row r="16" spans="1:8" ht="13.15" customHeight="1">
      <c r="A16" s="38" t="s">
        <v>42</v>
      </c>
      <c r="B16" s="39"/>
      <c r="C16" s="39">
        <v>0.1</v>
      </c>
      <c r="D16" s="2" t="s">
        <v>65</v>
      </c>
    </row>
    <row r="17" spans="1:12" ht="13.15" customHeight="1">
      <c r="A17" s="38" t="s">
        <v>43</v>
      </c>
      <c r="B17" s="39"/>
      <c r="C17" s="39">
        <v>1</v>
      </c>
      <c r="D17" s="2" t="s">
        <v>65</v>
      </c>
    </row>
    <row r="18" spans="1:12" ht="13.15" customHeight="1">
      <c r="A18" s="38" t="s">
        <v>44</v>
      </c>
      <c r="B18" s="39"/>
      <c r="C18" s="39">
        <v>1</v>
      </c>
      <c r="D18" s="2" t="s">
        <v>65</v>
      </c>
    </row>
    <row r="19" spans="1:12" ht="13.15" customHeight="1">
      <c r="A19" s="38"/>
      <c r="B19" s="2"/>
      <c r="C19" s="2"/>
      <c r="D19" s="2"/>
    </row>
    <row r="20" spans="1:12" ht="13.15" customHeight="1">
      <c r="A20" s="2" t="s">
        <v>57</v>
      </c>
      <c r="B20" s="3">
        <f>B75</f>
        <v>80</v>
      </c>
      <c r="C20" s="2"/>
      <c r="D20" s="2"/>
    </row>
    <row r="21" spans="1:12" ht="13.15" customHeight="1">
      <c r="A21" s="38" t="s">
        <v>61</v>
      </c>
      <c r="B21" s="2">
        <v>0</v>
      </c>
      <c r="C21" s="2"/>
      <c r="D21" s="2"/>
    </row>
    <row r="23" spans="1:12" ht="13.15" customHeight="1">
      <c r="A23" s="1"/>
      <c r="B23" s="12" t="s">
        <v>96</v>
      </c>
      <c r="C23" s="23"/>
      <c r="D23" s="23"/>
      <c r="E23" s="23"/>
      <c r="F23" s="23"/>
      <c r="G23" s="23"/>
      <c r="H23" s="23"/>
      <c r="I23" s="23"/>
      <c r="J23" s="23"/>
      <c r="K23" s="12"/>
      <c r="L23" s="55"/>
    </row>
    <row r="24" spans="1:12" ht="13.15" customHeight="1">
      <c r="A24" s="7" t="s">
        <v>56</v>
      </c>
      <c r="B24" s="12" t="s">
        <v>53</v>
      </c>
      <c r="C24" s="12"/>
      <c r="D24" s="12"/>
      <c r="E24" s="12" t="s">
        <v>55</v>
      </c>
      <c r="F24" s="12"/>
      <c r="G24" s="12"/>
      <c r="H24" s="12" t="s">
        <v>54</v>
      </c>
      <c r="I24" s="12"/>
      <c r="J24" s="16"/>
      <c r="K24" s="15" t="s">
        <v>58</v>
      </c>
    </row>
    <row r="25" spans="1:12" ht="13.15" customHeight="1" thickBot="1">
      <c r="A25" s="32"/>
      <c r="B25" s="5" t="s">
        <v>23</v>
      </c>
      <c r="C25" s="5" t="s">
        <v>24</v>
      </c>
      <c r="D25" s="5" t="s">
        <v>22</v>
      </c>
      <c r="E25" s="5" t="s">
        <v>23</v>
      </c>
      <c r="F25" s="5" t="s">
        <v>24</v>
      </c>
      <c r="G25" s="5" t="s">
        <v>22</v>
      </c>
      <c r="H25" s="61" t="s">
        <v>23</v>
      </c>
      <c r="I25" s="61" t="s">
        <v>24</v>
      </c>
      <c r="J25" s="62" t="s">
        <v>22</v>
      </c>
      <c r="K25" s="5"/>
    </row>
    <row r="26" spans="1:12" ht="13.15" customHeight="1" thickTop="1">
      <c r="A26" s="41" t="s">
        <v>9</v>
      </c>
      <c r="B26" s="39">
        <v>80</v>
      </c>
      <c r="C26" s="39">
        <v>-200</v>
      </c>
      <c r="D26" s="39">
        <v>5013</v>
      </c>
      <c r="E26" s="42">
        <f t="shared" ref="E26:E42" si="0">D26</f>
        <v>5013</v>
      </c>
      <c r="F26" s="42">
        <f t="shared" ref="F26:F42" si="1">C26</f>
        <v>-200</v>
      </c>
      <c r="G26" s="6">
        <f t="shared" ref="G26:G42" si="2">-B26</f>
        <v>-80</v>
      </c>
      <c r="H26" s="54">
        <f>E26-F$81</f>
        <v>433</v>
      </c>
      <c r="I26" s="6">
        <f>F26-G$81</f>
        <v>-200</v>
      </c>
      <c r="J26" s="6">
        <f t="shared" ref="J26:J42" si="3">G26-0</f>
        <v>-80</v>
      </c>
      <c r="K26" s="51" t="s">
        <v>74</v>
      </c>
    </row>
    <row r="27" spans="1:12" ht="13.15" customHeight="1">
      <c r="A27" s="2" t="s">
        <v>10</v>
      </c>
      <c r="B27" s="39">
        <v>80.011939999999996</v>
      </c>
      <c r="C27" s="39">
        <v>-200</v>
      </c>
      <c r="D27" s="39">
        <v>4793</v>
      </c>
      <c r="E27" s="3">
        <f t="shared" si="0"/>
        <v>4793</v>
      </c>
      <c r="F27" s="3">
        <f t="shared" si="1"/>
        <v>-200</v>
      </c>
      <c r="G27" s="3">
        <f t="shared" si="2"/>
        <v>-80.011939999999996</v>
      </c>
      <c r="H27" s="3">
        <f>E27-F$81</f>
        <v>213</v>
      </c>
      <c r="I27" s="3">
        <f>F27-G$81</f>
        <v>-200</v>
      </c>
      <c r="J27" s="3">
        <f t="shared" si="3"/>
        <v>-80.011939999999996</v>
      </c>
      <c r="K27" s="36" t="s">
        <v>74</v>
      </c>
    </row>
    <row r="28" spans="1:12" ht="13.15" customHeight="1">
      <c r="A28" s="3" t="s">
        <v>25</v>
      </c>
      <c r="B28" s="39">
        <v>82.898208620000005</v>
      </c>
      <c r="C28" s="39">
        <v>-202.61747740000001</v>
      </c>
      <c r="D28" s="39">
        <v>-136.61955259999999</v>
      </c>
      <c r="E28" s="3">
        <f t="shared" si="0"/>
        <v>-136.61955259999999</v>
      </c>
      <c r="F28" s="3">
        <f t="shared" si="1"/>
        <v>-202.61747740000001</v>
      </c>
      <c r="G28" s="3">
        <f t="shared" si="2"/>
        <v>-82.898208620000005</v>
      </c>
      <c r="H28" s="3">
        <f>E28-F$80</f>
        <v>-136.61955259999999</v>
      </c>
      <c r="I28" s="3">
        <f>F28-G$80</f>
        <v>-202.61747740000001</v>
      </c>
      <c r="J28" s="3">
        <f t="shared" si="3"/>
        <v>-82.898208620000005</v>
      </c>
      <c r="K28" s="36" t="s">
        <v>75</v>
      </c>
    </row>
    <row r="29" spans="1:12" ht="13.15" customHeight="1">
      <c r="A29" s="3" t="s">
        <v>26</v>
      </c>
      <c r="B29" s="39">
        <v>82.905319210000002</v>
      </c>
      <c r="C29" s="39">
        <v>-183.88589479999999</v>
      </c>
      <c r="D29" s="39">
        <v>-202.62689209999999</v>
      </c>
      <c r="E29" s="3">
        <f t="shared" si="0"/>
        <v>-202.62689209999999</v>
      </c>
      <c r="F29" s="3">
        <f t="shared" si="1"/>
        <v>-183.88589479999999</v>
      </c>
      <c r="G29" s="3">
        <f t="shared" si="2"/>
        <v>-82.905319210000002</v>
      </c>
      <c r="H29" s="3">
        <f>E29-F$80</f>
        <v>-202.62689209999999</v>
      </c>
      <c r="I29" s="3">
        <f>F29-G$80</f>
        <v>-183.88589479999999</v>
      </c>
      <c r="J29" s="3">
        <f t="shared" si="3"/>
        <v>-82.905319210000002</v>
      </c>
      <c r="K29" s="36" t="s">
        <v>75</v>
      </c>
    </row>
    <row r="30" spans="1:12" ht="13.15" customHeight="1">
      <c r="A30" s="2" t="s">
        <v>50</v>
      </c>
      <c r="B30" s="39">
        <v>94.589782709999994</v>
      </c>
      <c r="C30" s="39">
        <v>-174.76664729999999</v>
      </c>
      <c r="D30" s="39">
        <v>-19741</v>
      </c>
      <c r="E30" s="3">
        <f t="shared" si="0"/>
        <v>-19741</v>
      </c>
      <c r="F30" s="3">
        <f t="shared" si="1"/>
        <v>-174.76664729999999</v>
      </c>
      <c r="G30" s="3">
        <f t="shared" si="2"/>
        <v>-94.589782709999994</v>
      </c>
      <c r="H30" s="3">
        <f>E30-F$85</f>
        <v>381</v>
      </c>
      <c r="I30" s="3">
        <f>F30-G$85</f>
        <v>-174.76664729999999</v>
      </c>
      <c r="J30" s="3">
        <f t="shared" si="3"/>
        <v>-94.589782709999994</v>
      </c>
      <c r="K30" s="36" t="s">
        <v>76</v>
      </c>
    </row>
    <row r="31" spans="1:12" ht="13.15" customHeight="1">
      <c r="A31" s="2" t="s">
        <v>51</v>
      </c>
      <c r="B31" s="39">
        <v>84.220680239999993</v>
      </c>
      <c r="C31" s="39">
        <v>-530.37640380000005</v>
      </c>
      <c r="D31" s="39">
        <v>-3589.1000979999999</v>
      </c>
      <c r="E31" s="3">
        <f t="shared" si="0"/>
        <v>-3589.1000979999999</v>
      </c>
      <c r="F31" s="3">
        <f t="shared" si="1"/>
        <v>-530.37640380000005</v>
      </c>
      <c r="G31" s="3">
        <f t="shared" si="2"/>
        <v>-84.220680239999993</v>
      </c>
      <c r="H31" s="3">
        <f>E31-F$86</f>
        <v>241.89990200000011</v>
      </c>
      <c r="I31" s="3">
        <f>F31-G$86</f>
        <v>-530.37640380000005</v>
      </c>
      <c r="J31" s="3">
        <f t="shared" si="3"/>
        <v>-84.220680239999993</v>
      </c>
      <c r="K31" s="36" t="s">
        <v>77</v>
      </c>
    </row>
    <row r="32" spans="1:12" ht="13.15" customHeight="1">
      <c r="A32" s="2" t="s">
        <v>45</v>
      </c>
      <c r="B32" s="39">
        <v>94.14043427</v>
      </c>
      <c r="C32" s="39">
        <v>-627.35668950000002</v>
      </c>
      <c r="D32" s="39">
        <v>-20207.70117</v>
      </c>
      <c r="E32" s="3">
        <f t="shared" si="0"/>
        <v>-20207.70117</v>
      </c>
      <c r="F32" s="3">
        <f t="shared" si="1"/>
        <v>-627.35668950000002</v>
      </c>
      <c r="G32" s="3">
        <f t="shared" si="2"/>
        <v>-94.14043427</v>
      </c>
      <c r="H32" s="3">
        <f>E32-F$85</f>
        <v>-85.701170000000275</v>
      </c>
      <c r="I32" s="3">
        <f>F32-G$85</f>
        <v>-627.35668950000002</v>
      </c>
      <c r="J32" s="3">
        <f t="shared" si="3"/>
        <v>-94.14043427</v>
      </c>
      <c r="K32" s="36" t="s">
        <v>76</v>
      </c>
    </row>
    <row r="33" spans="1:12" ht="13.15" customHeight="1">
      <c r="A33" s="2" t="s">
        <v>12</v>
      </c>
      <c r="B33" s="39">
        <v>80</v>
      </c>
      <c r="C33" s="39">
        <v>4983.1000979999999</v>
      </c>
      <c r="D33" s="39">
        <v>-200</v>
      </c>
      <c r="E33" s="3">
        <f t="shared" si="0"/>
        <v>-200</v>
      </c>
      <c r="F33" s="3">
        <f t="shared" si="1"/>
        <v>4983.1000979999999</v>
      </c>
      <c r="G33" s="3">
        <f t="shared" si="2"/>
        <v>-80</v>
      </c>
      <c r="H33" s="3">
        <f>E33-F$79</f>
        <v>-200</v>
      </c>
      <c r="I33" s="65">
        <f>F33-G$79</f>
        <v>403.10009799999989</v>
      </c>
      <c r="J33" s="3">
        <f t="shared" si="3"/>
        <v>-80</v>
      </c>
      <c r="K33" s="36" t="s">
        <v>78</v>
      </c>
    </row>
    <row r="34" spans="1:12" ht="13.15" customHeight="1">
      <c r="A34" s="2" t="s">
        <v>13</v>
      </c>
      <c r="B34" s="39">
        <v>80.011939999999996</v>
      </c>
      <c r="C34" s="39">
        <v>4763.1000979999999</v>
      </c>
      <c r="D34" s="39">
        <v>-200</v>
      </c>
      <c r="E34" s="3">
        <f t="shared" si="0"/>
        <v>-200</v>
      </c>
      <c r="F34" s="3">
        <f t="shared" si="1"/>
        <v>4763.1000979999999</v>
      </c>
      <c r="G34" s="3">
        <f t="shared" si="2"/>
        <v>-80.011939999999996</v>
      </c>
      <c r="H34" s="3">
        <f>E34-F$79</f>
        <v>-200</v>
      </c>
      <c r="I34" s="3">
        <f>F34-G$79</f>
        <v>183.10009799999989</v>
      </c>
      <c r="J34" s="3">
        <f t="shared" si="3"/>
        <v>-80.011939999999996</v>
      </c>
      <c r="K34" s="36" t="s">
        <v>78</v>
      </c>
    </row>
    <row r="35" spans="1:12" ht="13.15" customHeight="1">
      <c r="A35" s="3" t="s">
        <v>27</v>
      </c>
      <c r="B35" s="39">
        <v>82.933525090000003</v>
      </c>
      <c r="C35" s="39">
        <v>-249.8195801</v>
      </c>
      <c r="D35" s="39">
        <v>-183.98976139999999</v>
      </c>
      <c r="E35" s="3">
        <f t="shared" si="0"/>
        <v>-183.98976139999999</v>
      </c>
      <c r="F35" s="3">
        <f t="shared" si="1"/>
        <v>-249.8195801</v>
      </c>
      <c r="G35" s="3">
        <f t="shared" si="2"/>
        <v>-82.933525090000003</v>
      </c>
      <c r="H35" s="3">
        <f>E35-F$80</f>
        <v>-183.98976139999999</v>
      </c>
      <c r="I35" s="3">
        <f>F35-G$80</f>
        <v>-249.8195801</v>
      </c>
      <c r="J35" s="3">
        <f t="shared" si="3"/>
        <v>-82.933525090000003</v>
      </c>
      <c r="K35" s="36" t="s">
        <v>75</v>
      </c>
    </row>
    <row r="36" spans="1:12" ht="13.15" customHeight="1">
      <c r="A36" s="2" t="s">
        <v>48</v>
      </c>
      <c r="B36" s="39">
        <v>94.494010930000002</v>
      </c>
      <c r="C36" s="39">
        <v>-19615.900389999999</v>
      </c>
      <c r="D36" s="39">
        <v>-175.01884459999999</v>
      </c>
      <c r="E36" s="3">
        <f t="shared" si="0"/>
        <v>-175.01884459999999</v>
      </c>
      <c r="F36" s="3">
        <f t="shared" si="1"/>
        <v>-19615.900389999999</v>
      </c>
      <c r="G36" s="3">
        <f t="shared" si="2"/>
        <v>-94.494010930000002</v>
      </c>
      <c r="H36" s="3">
        <f>E36-F$88</f>
        <v>-175.01884459999999</v>
      </c>
      <c r="I36" s="3">
        <f>F36-G$88</f>
        <v>506.09961000000112</v>
      </c>
      <c r="J36" s="3">
        <f t="shared" si="3"/>
        <v>-94.494010930000002</v>
      </c>
      <c r="K36" s="36" t="s">
        <v>79</v>
      </c>
    </row>
    <row r="37" spans="1:12" ht="13.15" customHeight="1">
      <c r="A37" s="2" t="s">
        <v>49</v>
      </c>
      <c r="B37" s="39">
        <v>104.1040497</v>
      </c>
      <c r="C37" s="39">
        <v>-4178.0976559999999</v>
      </c>
      <c r="D37" s="39">
        <v>-594.18945310000004</v>
      </c>
      <c r="E37" s="3">
        <f t="shared" si="0"/>
        <v>-594.18945310000004</v>
      </c>
      <c r="F37" s="3">
        <f t="shared" si="1"/>
        <v>-4178.0976559999999</v>
      </c>
      <c r="G37" s="3">
        <f t="shared" si="2"/>
        <v>-104.1040497</v>
      </c>
      <c r="H37" s="3">
        <f>E37-F$87</f>
        <v>-594.18945310000004</v>
      </c>
      <c r="I37" s="3">
        <f>F37-G$87</f>
        <v>-347.09765599999992</v>
      </c>
      <c r="J37" s="3">
        <f t="shared" si="3"/>
        <v>-104.1040497</v>
      </c>
      <c r="K37" s="36" t="s">
        <v>80</v>
      </c>
    </row>
    <row r="38" spans="1:12" ht="13.15" customHeight="1">
      <c r="A38" s="2" t="s">
        <v>46</v>
      </c>
      <c r="B38" s="39">
        <v>113.5147552</v>
      </c>
      <c r="C38" s="39">
        <v>-19908.494139999999</v>
      </c>
      <c r="D38" s="39">
        <v>305.29266360000003</v>
      </c>
      <c r="E38" s="3">
        <f t="shared" si="0"/>
        <v>305.29266360000003</v>
      </c>
      <c r="F38" s="3">
        <f t="shared" si="1"/>
        <v>-19908.494139999999</v>
      </c>
      <c r="G38" s="3">
        <f t="shared" si="2"/>
        <v>-113.5147552</v>
      </c>
      <c r="H38" s="3">
        <f>E38-F$88</f>
        <v>305.29266360000003</v>
      </c>
      <c r="I38" s="3">
        <f>F38-G$88</f>
        <v>213.50586000000112</v>
      </c>
      <c r="J38" s="3">
        <f t="shared" si="3"/>
        <v>-113.5147552</v>
      </c>
      <c r="K38" s="36" t="s">
        <v>79</v>
      </c>
    </row>
    <row r="39" spans="1:12" ht="13.15" customHeight="1">
      <c r="A39" s="43" t="s">
        <v>70</v>
      </c>
      <c r="B39" s="39">
        <v>116.69288640000001</v>
      </c>
      <c r="C39" s="39">
        <v>-20378.208979999999</v>
      </c>
      <c r="D39" s="39">
        <v>332.02316280000002</v>
      </c>
      <c r="E39" s="3">
        <f t="shared" si="0"/>
        <v>332.02316280000002</v>
      </c>
      <c r="F39" s="3">
        <f t="shared" si="1"/>
        <v>-20378.208979999999</v>
      </c>
      <c r="G39" s="3">
        <f t="shared" si="2"/>
        <v>-116.69288640000001</v>
      </c>
      <c r="H39" s="3">
        <f>E39-F$88</f>
        <v>332.02316280000002</v>
      </c>
      <c r="I39" s="3">
        <f>F39-G$88</f>
        <v>-256.20897999999943</v>
      </c>
      <c r="J39" s="3">
        <f t="shared" si="3"/>
        <v>-116.69288640000001</v>
      </c>
      <c r="K39" s="36" t="s">
        <v>79</v>
      </c>
    </row>
    <row r="40" spans="1:12" ht="13.15" customHeight="1">
      <c r="A40" s="43" t="s">
        <v>95</v>
      </c>
      <c r="B40" s="39">
        <v>116.9617081</v>
      </c>
      <c r="C40" s="39">
        <v>-20869.117190000001</v>
      </c>
      <c r="D40" s="39">
        <v>355.88574219999998</v>
      </c>
      <c r="E40" s="3"/>
      <c r="F40" s="3"/>
      <c r="G40" s="3"/>
      <c r="H40" s="3"/>
      <c r="I40" s="3"/>
      <c r="J40" s="3"/>
      <c r="K40" s="36"/>
    </row>
    <row r="41" spans="1:12" ht="13.15" customHeight="1">
      <c r="A41" s="2" t="s">
        <v>15</v>
      </c>
      <c r="B41" s="37">
        <v>80</v>
      </c>
      <c r="C41" s="65">
        <v>-200</v>
      </c>
      <c r="D41" s="65">
        <v>3999498</v>
      </c>
      <c r="E41" s="3">
        <f t="shared" si="0"/>
        <v>3999498</v>
      </c>
      <c r="F41" s="3">
        <f t="shared" si="1"/>
        <v>-200</v>
      </c>
      <c r="G41" s="3">
        <f t="shared" si="2"/>
        <v>-80</v>
      </c>
      <c r="H41" s="65">
        <f>E41-F$82</f>
        <v>-502</v>
      </c>
      <c r="I41" s="3">
        <f>F41-G$82</f>
        <v>-200</v>
      </c>
      <c r="J41" s="3">
        <f t="shared" si="3"/>
        <v>-80</v>
      </c>
      <c r="K41" s="36" t="s">
        <v>84</v>
      </c>
    </row>
    <row r="42" spans="1:12" ht="13.15" customHeight="1">
      <c r="A42" s="2" t="s">
        <v>17</v>
      </c>
      <c r="B42" s="37">
        <v>80</v>
      </c>
      <c r="C42" s="65">
        <f>3999498.1-30</f>
        <v>3999468.1</v>
      </c>
      <c r="D42" s="65">
        <v>-200</v>
      </c>
      <c r="E42" s="3">
        <f t="shared" si="0"/>
        <v>-200</v>
      </c>
      <c r="F42" s="3">
        <f t="shared" si="1"/>
        <v>3999468.1</v>
      </c>
      <c r="G42" s="3">
        <f t="shared" si="2"/>
        <v>-80</v>
      </c>
      <c r="H42" s="3">
        <f>E42-F$83</f>
        <v>-200</v>
      </c>
      <c r="I42" s="65">
        <f>F42-G$83</f>
        <v>-531.89999999990687</v>
      </c>
      <c r="J42" s="3">
        <f t="shared" si="3"/>
        <v>-80</v>
      </c>
      <c r="K42" s="36" t="s">
        <v>85</v>
      </c>
    </row>
    <row r="43" spans="1:12" ht="13.15" customHeight="1">
      <c r="A43" s="2"/>
      <c r="B43" s="37"/>
      <c r="C43" s="37"/>
      <c r="D43" s="37"/>
      <c r="E43" s="3"/>
      <c r="F43" s="3"/>
      <c r="G43" s="3"/>
      <c r="H43" s="3"/>
      <c r="I43" s="3"/>
      <c r="J43" s="3"/>
      <c r="K43" s="3"/>
      <c r="L43" s="56"/>
    </row>
    <row r="44" spans="1:12" ht="13.15" customHeight="1">
      <c r="A44" s="3"/>
      <c r="B44" s="35"/>
      <c r="C44" s="12" t="s">
        <v>53</v>
      </c>
      <c r="D44" s="17"/>
      <c r="E44" s="45"/>
      <c r="F44" s="12" t="s">
        <v>55</v>
      </c>
      <c r="G44" s="17"/>
      <c r="H44" s="45"/>
      <c r="I44" s="12" t="s">
        <v>55</v>
      </c>
      <c r="J44" s="17"/>
      <c r="K44" s="45"/>
      <c r="L44" s="56"/>
    </row>
    <row r="45" spans="1:12" ht="13.15" customHeight="1">
      <c r="A45" s="7" t="s">
        <v>56</v>
      </c>
      <c r="B45" s="15" t="s">
        <v>58</v>
      </c>
      <c r="C45" s="46" t="s">
        <v>71</v>
      </c>
      <c r="D45" s="47"/>
      <c r="E45" s="48"/>
      <c r="F45" s="46" t="s">
        <v>71</v>
      </c>
      <c r="G45" s="47"/>
      <c r="H45" s="48"/>
      <c r="I45" s="46" t="s">
        <v>72</v>
      </c>
      <c r="J45" s="47"/>
      <c r="K45" s="48"/>
      <c r="L45" s="56"/>
    </row>
    <row r="46" spans="1:12" ht="13.15" customHeight="1" thickBot="1">
      <c r="A46" s="52"/>
      <c r="B46" s="53"/>
      <c r="C46" s="49" t="s">
        <v>23</v>
      </c>
      <c r="D46" s="49" t="s">
        <v>24</v>
      </c>
      <c r="E46" s="49" t="s">
        <v>22</v>
      </c>
      <c r="F46" s="49" t="s">
        <v>23</v>
      </c>
      <c r="G46" s="49" t="s">
        <v>24</v>
      </c>
      <c r="H46" s="49" t="s">
        <v>22</v>
      </c>
      <c r="I46" s="49" t="s">
        <v>23</v>
      </c>
      <c r="J46" s="49" t="s">
        <v>24</v>
      </c>
      <c r="K46" s="49" t="s">
        <v>22</v>
      </c>
      <c r="L46" s="56"/>
    </row>
    <row r="47" spans="1:12" ht="13.15" customHeight="1" thickTop="1">
      <c r="A47" s="41" t="s">
        <v>9</v>
      </c>
      <c r="B47" s="51" t="s">
        <v>74</v>
      </c>
      <c r="C47" s="44">
        <v>0</v>
      </c>
      <c r="D47" s="44">
        <v>0</v>
      </c>
      <c r="E47" s="44">
        <v>-1</v>
      </c>
      <c r="F47" s="64">
        <f>E47</f>
        <v>-1</v>
      </c>
      <c r="G47" s="63">
        <f>D47</f>
        <v>0</v>
      </c>
      <c r="H47" s="63">
        <f>-C47</f>
        <v>0</v>
      </c>
      <c r="I47" s="50">
        <f t="shared" ref="I47:I53" si="4">ATAN(G47/F47)*180/PI()</f>
        <v>0</v>
      </c>
      <c r="J47" s="50">
        <f>90-I47</f>
        <v>90</v>
      </c>
      <c r="K47" s="50">
        <f t="shared" ref="K47:K55" si="5">ATAN(H47/(F47^2+G47^2)^0.5)*180/PI()</f>
        <v>0</v>
      </c>
      <c r="L47" s="56"/>
    </row>
    <row r="48" spans="1:12" ht="13.15" customHeight="1">
      <c r="A48" s="2" t="s">
        <v>10</v>
      </c>
      <c r="B48" s="36" t="s">
        <v>74</v>
      </c>
      <c r="C48" s="44">
        <v>5.9694435910000003E-4</v>
      </c>
      <c r="D48" s="44">
        <v>0</v>
      </c>
      <c r="E48" s="44">
        <v>-0.99999982119999997</v>
      </c>
      <c r="F48" s="44">
        <f t="shared" ref="F48:F61" si="6">E48</f>
        <v>-0.99999982119999997</v>
      </c>
      <c r="G48" s="63">
        <f t="shared" ref="G48:G61" si="7">D48</f>
        <v>0</v>
      </c>
      <c r="H48" s="63">
        <f t="shared" ref="H48:H61" si="8">-C48</f>
        <v>-5.9694435910000003E-4</v>
      </c>
      <c r="I48" s="50">
        <f t="shared" si="4"/>
        <v>0</v>
      </c>
      <c r="J48" s="50">
        <f>90-I48</f>
        <v>90</v>
      </c>
      <c r="K48" s="9">
        <f t="shared" si="5"/>
        <v>-3.4202394433369941E-2</v>
      </c>
      <c r="L48" s="56"/>
    </row>
    <row r="49" spans="1:12" ht="13.15" customHeight="1">
      <c r="A49" s="3" t="s">
        <v>25</v>
      </c>
      <c r="B49" s="36" t="s">
        <v>75</v>
      </c>
      <c r="C49" s="44">
        <v>5.9694453380000005E-4</v>
      </c>
      <c r="D49" s="44">
        <v>-5.4196314889999998E-4</v>
      </c>
      <c r="E49" s="44">
        <v>-0.99999970199999999</v>
      </c>
      <c r="F49" s="44">
        <f t="shared" si="6"/>
        <v>-0.99999970199999999</v>
      </c>
      <c r="G49" s="63">
        <f t="shared" si="7"/>
        <v>-5.4196314889999998E-4</v>
      </c>
      <c r="H49" s="63">
        <f t="shared" si="8"/>
        <v>-5.9694453380000005E-4</v>
      </c>
      <c r="I49" s="50">
        <f t="shared" si="4"/>
        <v>3.1052207296887232E-2</v>
      </c>
      <c r="J49" s="9">
        <f t="shared" ref="J49:J55" si="9">ATAN(F49/G49)*180/PI()</f>
        <v>89.968947792703119</v>
      </c>
      <c r="K49" s="9">
        <f t="shared" si="5"/>
        <v>-3.420240349683195E-2</v>
      </c>
      <c r="L49" s="56"/>
    </row>
    <row r="50" spans="1:12" ht="13.15" customHeight="1">
      <c r="A50" s="3" t="s">
        <v>26</v>
      </c>
      <c r="B50" s="36" t="s">
        <v>75</v>
      </c>
      <c r="C50" s="44">
        <v>5.9694453380000005E-4</v>
      </c>
      <c r="D50" s="44">
        <v>-0.99999970199999999</v>
      </c>
      <c r="E50" s="44">
        <v>-5.4196326529999997E-4</v>
      </c>
      <c r="F50" s="44">
        <f t="shared" si="6"/>
        <v>-5.4196326529999997E-4</v>
      </c>
      <c r="G50" s="63">
        <f t="shared" si="7"/>
        <v>-0.99999970199999999</v>
      </c>
      <c r="H50" s="63">
        <f t="shared" si="8"/>
        <v>-5.9694453380000005E-4</v>
      </c>
      <c r="I50" s="50">
        <f t="shared" si="4"/>
        <v>89.96894778603388</v>
      </c>
      <c r="J50" s="9">
        <f t="shared" si="9"/>
        <v>3.1052213966115991E-2</v>
      </c>
      <c r="K50" s="9">
        <f t="shared" si="5"/>
        <v>-3.4202403496829792E-2</v>
      </c>
      <c r="L50" s="56"/>
    </row>
    <row r="51" spans="1:12" ht="13.15" customHeight="1">
      <c r="A51" s="2" t="s">
        <v>50</v>
      </c>
      <c r="B51" s="36" t="s">
        <v>76</v>
      </c>
      <c r="C51" s="44">
        <v>5.9694453380000005E-4</v>
      </c>
      <c r="D51" s="44">
        <v>4.6680579539999997E-4</v>
      </c>
      <c r="E51" s="44">
        <v>-0.99999970199999999</v>
      </c>
      <c r="F51" s="44">
        <f t="shared" si="6"/>
        <v>-0.99999970199999999</v>
      </c>
      <c r="G51" s="63">
        <f t="shared" si="7"/>
        <v>4.6680579539999997E-4</v>
      </c>
      <c r="H51" s="63">
        <f t="shared" si="8"/>
        <v>-5.9694453380000005E-4</v>
      </c>
      <c r="I51" s="50">
        <f t="shared" si="4"/>
        <v>-2.6746007956257405E-2</v>
      </c>
      <c r="J51" s="9">
        <f t="shared" si="9"/>
        <v>-89.973253992043738</v>
      </c>
      <c r="K51" s="9">
        <f t="shared" si="5"/>
        <v>-3.4202404793383732E-2</v>
      </c>
      <c r="L51" s="56"/>
    </row>
    <row r="52" spans="1:12" ht="13.15" customHeight="1">
      <c r="A52" s="2" t="s">
        <v>51</v>
      </c>
      <c r="B52" s="36" t="s">
        <v>77</v>
      </c>
      <c r="C52" s="44">
        <v>-6.4181821649999995E-4</v>
      </c>
      <c r="D52" s="44">
        <v>-2.2011252120000002E-2</v>
      </c>
      <c r="E52" s="44">
        <v>0.99975752829999998</v>
      </c>
      <c r="F52" s="44">
        <f t="shared" si="6"/>
        <v>0.99975752829999998</v>
      </c>
      <c r="G52" s="63">
        <f t="shared" si="7"/>
        <v>-2.2011252120000002E-2</v>
      </c>
      <c r="H52" s="63">
        <f t="shared" si="8"/>
        <v>6.4181821649999995E-4</v>
      </c>
      <c r="I52" s="50">
        <f t="shared" si="4"/>
        <v>-1.2612539530886033</v>
      </c>
      <c r="J52" s="9">
        <f t="shared" si="9"/>
        <v>-88.738746046911402</v>
      </c>
      <c r="K52" s="9">
        <f t="shared" si="5"/>
        <v>3.6773477130257935E-2</v>
      </c>
      <c r="L52" s="56"/>
    </row>
    <row r="53" spans="1:12" ht="13.15" customHeight="1">
      <c r="A53" s="2" t="s">
        <v>45</v>
      </c>
      <c r="B53" s="36" t="s">
        <v>76</v>
      </c>
      <c r="C53" s="44">
        <v>5.9689633779999997E-4</v>
      </c>
      <c r="D53" s="44">
        <v>-5.8355438520000004E-3</v>
      </c>
      <c r="E53" s="44">
        <v>-0.99998277430000004</v>
      </c>
      <c r="F53" s="44">
        <f t="shared" si="6"/>
        <v>-0.99998277430000004</v>
      </c>
      <c r="G53" s="63">
        <f t="shared" si="7"/>
        <v>-5.8355438520000004E-3</v>
      </c>
      <c r="H53" s="63">
        <f t="shared" si="8"/>
        <v>-5.9689633779999997E-4</v>
      </c>
      <c r="I53" s="50">
        <f t="shared" si="4"/>
        <v>0.33435399801787985</v>
      </c>
      <c r="J53" s="9">
        <f t="shared" si="9"/>
        <v>89.665646001982125</v>
      </c>
      <c r="K53" s="9">
        <f t="shared" si="5"/>
        <v>-3.4199643698859111E-2</v>
      </c>
      <c r="L53" s="56"/>
    </row>
    <row r="54" spans="1:12" ht="13.15" customHeight="1">
      <c r="A54" s="2" t="s">
        <v>12</v>
      </c>
      <c r="B54" s="36" t="s">
        <v>78</v>
      </c>
      <c r="C54" s="44">
        <v>0</v>
      </c>
      <c r="D54" s="44">
        <v>-1</v>
      </c>
      <c r="E54" s="44">
        <v>0</v>
      </c>
      <c r="F54" s="44">
        <f t="shared" si="6"/>
        <v>0</v>
      </c>
      <c r="G54" s="63">
        <f t="shared" si="7"/>
        <v>-1</v>
      </c>
      <c r="H54" s="63">
        <f t="shared" si="8"/>
        <v>0</v>
      </c>
      <c r="I54" s="9">
        <f>90-J54</f>
        <v>90</v>
      </c>
      <c r="J54" s="9">
        <f t="shared" si="9"/>
        <v>0</v>
      </c>
      <c r="K54" s="9">
        <f t="shared" si="5"/>
        <v>0</v>
      </c>
      <c r="L54" s="56"/>
    </row>
    <row r="55" spans="1:12" ht="13.15" customHeight="1">
      <c r="A55" s="2" t="s">
        <v>13</v>
      </c>
      <c r="B55" s="36" t="s">
        <v>78</v>
      </c>
      <c r="C55" s="44">
        <v>5.9694435910000003E-4</v>
      </c>
      <c r="D55" s="44">
        <v>-0.99999982119999997</v>
      </c>
      <c r="E55" s="44">
        <v>0</v>
      </c>
      <c r="F55" s="44">
        <f t="shared" si="6"/>
        <v>0</v>
      </c>
      <c r="G55" s="63">
        <f t="shared" si="7"/>
        <v>-0.99999982119999997</v>
      </c>
      <c r="H55" s="63">
        <f t="shared" si="8"/>
        <v>-5.9694435910000003E-4</v>
      </c>
      <c r="I55" s="9">
        <f>90-J55</f>
        <v>90</v>
      </c>
      <c r="J55" s="9">
        <f t="shared" si="9"/>
        <v>0</v>
      </c>
      <c r="K55" s="9">
        <f t="shared" si="5"/>
        <v>-3.4202394433369941E-2</v>
      </c>
      <c r="L55" s="56"/>
    </row>
    <row r="56" spans="1:12" ht="13.15" customHeight="1">
      <c r="A56" s="3" t="s">
        <v>27</v>
      </c>
      <c r="B56" s="36" t="s">
        <v>75</v>
      </c>
      <c r="C56" s="44"/>
      <c r="D56" s="44"/>
      <c r="E56" s="44"/>
      <c r="F56" s="44"/>
      <c r="G56" s="63"/>
      <c r="H56" s="63"/>
      <c r="I56" s="9"/>
      <c r="J56" s="9"/>
      <c r="K56" s="9"/>
      <c r="L56" s="56"/>
    </row>
    <row r="57" spans="1:12" ht="13.15" customHeight="1">
      <c r="A57" s="2" t="s">
        <v>48</v>
      </c>
      <c r="B57" s="36" t="s">
        <v>79</v>
      </c>
      <c r="C57" s="44">
        <v>5.9694453380000005E-4</v>
      </c>
      <c r="D57" s="44">
        <v>-0.99999970199999999</v>
      </c>
      <c r="E57" s="44">
        <v>4.6322817799999998E-4</v>
      </c>
      <c r="F57" s="44">
        <f t="shared" si="6"/>
        <v>4.6322817799999998E-4</v>
      </c>
      <c r="G57" s="63">
        <f t="shared" si="7"/>
        <v>-0.99999970199999999</v>
      </c>
      <c r="H57" s="63">
        <f t="shared" si="8"/>
        <v>-5.9694453380000005E-4</v>
      </c>
      <c r="I57" s="9">
        <f t="shared" ref="I57:I61" si="10">90-J57</f>
        <v>90.02654102556177</v>
      </c>
      <c r="J57" s="9">
        <f>ATAN(F57/G57)*180/PI()</f>
        <v>-2.6541025561765873E-2</v>
      </c>
      <c r="K57" s="9">
        <f>ATAN(H57/(F57^2+G57^2)^0.5)*180/PI()</f>
        <v>-3.4202404850284668E-2</v>
      </c>
      <c r="L57" s="56"/>
    </row>
    <row r="58" spans="1:12" ht="13.15" customHeight="1">
      <c r="A58" s="2" t="s">
        <v>49</v>
      </c>
      <c r="B58" s="36" t="s">
        <v>80</v>
      </c>
      <c r="C58" s="44">
        <v>6.2227115269999998E-4</v>
      </c>
      <c r="D58" s="44">
        <v>0.99963140490000002</v>
      </c>
      <c r="E58" s="44">
        <v>-2.7142211789999999E-2</v>
      </c>
      <c r="F58" s="44">
        <f t="shared" si="6"/>
        <v>-2.7142211789999999E-2</v>
      </c>
      <c r="G58" s="63">
        <f t="shared" si="7"/>
        <v>0.99963140490000002</v>
      </c>
      <c r="H58" s="63">
        <f t="shared" si="8"/>
        <v>-6.2227115269999998E-4</v>
      </c>
      <c r="I58" s="9">
        <f t="shared" si="10"/>
        <v>91.555325465903408</v>
      </c>
      <c r="J58" s="9">
        <f>ATAN(F58/G58)*180/PI()</f>
        <v>-1.5553254659034146</v>
      </c>
      <c r="K58" s="9">
        <f>ATAN(H58/(F58^2+G58^2)^0.5)*180/PI()</f>
        <v>-3.5653512483253651E-2</v>
      </c>
      <c r="L58" s="56"/>
    </row>
    <row r="59" spans="1:12" ht="13.15" customHeight="1">
      <c r="A59" s="2" t="s">
        <v>46</v>
      </c>
      <c r="B59" s="36" t="s">
        <v>79</v>
      </c>
      <c r="C59" s="44">
        <v>5.9727387269999999E-4</v>
      </c>
      <c r="D59" s="44">
        <v>-0.99836897849999995</v>
      </c>
      <c r="E59" s="44">
        <v>5.7087879629999998E-2</v>
      </c>
      <c r="F59" s="44">
        <f t="shared" si="6"/>
        <v>5.7087879629999998E-2</v>
      </c>
      <c r="G59" s="63">
        <f t="shared" si="7"/>
        <v>-0.99836897849999995</v>
      </c>
      <c r="H59" s="63">
        <f t="shared" si="8"/>
        <v>-5.9727387269999999E-4</v>
      </c>
      <c r="I59" s="9">
        <f t="shared" si="10"/>
        <v>93.272674414290464</v>
      </c>
      <c r="J59" s="9">
        <f>ATAN(F59/G59)*180/PI()</f>
        <v>-3.2726744142904654</v>
      </c>
      <c r="K59" s="9">
        <f>ATAN(H59/(F59^2+G59^2)^0.5)*180/PI()</f>
        <v>-3.4221274154354636E-2</v>
      </c>
      <c r="L59" s="56"/>
    </row>
    <row r="60" spans="1:12" ht="13.15" customHeight="1">
      <c r="A60" s="43" t="s">
        <v>70</v>
      </c>
      <c r="B60" s="36" t="s">
        <v>79</v>
      </c>
      <c r="C60" s="44">
        <v>5.9313268870000004E-4</v>
      </c>
      <c r="D60" s="44">
        <v>-0.99836909770000004</v>
      </c>
      <c r="E60" s="44">
        <v>5.7086341079999998E-2</v>
      </c>
      <c r="F60" s="44">
        <f t="shared" si="6"/>
        <v>5.7086341079999998E-2</v>
      </c>
      <c r="G60" s="63">
        <f t="shared" si="7"/>
        <v>-0.99836909770000004</v>
      </c>
      <c r="H60" s="63">
        <f t="shared" si="8"/>
        <v>-5.9313268870000004E-4</v>
      </c>
      <c r="I60" s="9">
        <f t="shared" si="10"/>
        <v>93.272586015727981</v>
      </c>
      <c r="J60" s="9">
        <f>ATAN(F60/G60)*180/PI()</f>
        <v>-3.2725860157279758</v>
      </c>
      <c r="K60" s="9">
        <f>ATAN(H60/(F60^2+G60^2)^0.5)*180/PI()</f>
        <v>-3.3984000771275329E-2</v>
      </c>
      <c r="L60" s="56"/>
    </row>
    <row r="61" spans="1:12" ht="13.15" customHeight="1">
      <c r="A61" s="43" t="s">
        <v>95</v>
      </c>
      <c r="B61" s="36" t="s">
        <v>79</v>
      </c>
      <c r="C61" s="44">
        <v>5.9313268870000004E-4</v>
      </c>
      <c r="D61" s="44">
        <v>-0.99774575229999996</v>
      </c>
      <c r="E61" s="44">
        <v>6.7104600370000003E-2</v>
      </c>
      <c r="F61" s="44">
        <f t="shared" si="6"/>
        <v>6.7104600370000003E-2</v>
      </c>
      <c r="G61" s="63">
        <f t="shared" si="7"/>
        <v>-0.99774575229999996</v>
      </c>
      <c r="H61" s="63">
        <f t="shared" si="8"/>
        <v>-5.9313268870000004E-4</v>
      </c>
      <c r="I61" s="9">
        <f t="shared" si="10"/>
        <v>93.847702542197069</v>
      </c>
      <c r="J61" s="9">
        <f>ATAN(F61/G61)*180/PI()</f>
        <v>-3.8477025421970725</v>
      </c>
      <c r="K61" s="9">
        <f>ATAN(H61/(F61^2+G61^2)^0.5)*180/PI()</f>
        <v>-3.398400233380388E-2</v>
      </c>
      <c r="L61" s="56"/>
    </row>
    <row r="62" spans="1:12" ht="13.15" customHeight="1">
      <c r="A62" s="2" t="s">
        <v>15</v>
      </c>
      <c r="B62" s="36" t="s">
        <v>82</v>
      </c>
      <c r="C62" s="2"/>
      <c r="D62" s="2"/>
      <c r="E62" s="2"/>
      <c r="F62" s="2"/>
      <c r="G62" s="2"/>
      <c r="H62" s="2"/>
      <c r="I62" s="3"/>
      <c r="J62" s="3"/>
      <c r="K62" s="3"/>
      <c r="L62" s="56"/>
    </row>
    <row r="63" spans="1:12" ht="13.15" customHeight="1">
      <c r="A63" s="2" t="s">
        <v>17</v>
      </c>
      <c r="B63" s="36" t="s">
        <v>83</v>
      </c>
      <c r="C63" s="2"/>
      <c r="D63" s="2"/>
      <c r="E63" s="2"/>
      <c r="F63" s="2"/>
      <c r="G63" s="2"/>
      <c r="H63" s="2"/>
      <c r="I63" s="3"/>
      <c r="J63" s="3"/>
      <c r="K63" s="3"/>
      <c r="L63" s="56"/>
    </row>
    <row r="64" spans="1:12" ht="13.15" customHeight="1">
      <c r="A64" s="2"/>
      <c r="B64" s="37"/>
      <c r="C64" s="37"/>
      <c r="D64" s="37"/>
      <c r="E64" s="3"/>
      <c r="F64" s="3"/>
      <c r="G64" s="3"/>
      <c r="H64" s="3"/>
      <c r="I64" s="3"/>
      <c r="J64" s="3"/>
      <c r="K64" s="3"/>
      <c r="L64" s="56"/>
    </row>
    <row r="65" spans="1:12" ht="13.15" customHeight="1">
      <c r="A65" s="2"/>
      <c r="B65" s="37"/>
      <c r="C65" s="37"/>
      <c r="D65" s="37"/>
      <c r="E65" s="3"/>
      <c r="F65" s="3"/>
      <c r="G65" s="3"/>
      <c r="H65" s="3"/>
      <c r="I65" s="3"/>
      <c r="J65" s="3"/>
      <c r="K65" s="3"/>
      <c r="L65" s="56"/>
    </row>
    <row r="66" spans="1:12" ht="13.1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56"/>
    </row>
    <row r="67" spans="1:12" ht="13.15" customHeight="1">
      <c r="A67" s="30"/>
      <c r="B67" s="3"/>
      <c r="C67" s="3"/>
      <c r="D67" s="3"/>
      <c r="E67" s="3"/>
      <c r="F67" s="3"/>
      <c r="G67" s="3"/>
      <c r="H67" s="3"/>
      <c r="I67" s="3"/>
      <c r="J67" s="3"/>
      <c r="K67" s="3"/>
      <c r="L67" s="57"/>
    </row>
    <row r="68" spans="1:12" ht="13.15" customHeight="1">
      <c r="A68" s="2"/>
      <c r="B68" s="16" t="s">
        <v>59</v>
      </c>
      <c r="C68" s="23"/>
      <c r="D68" s="27"/>
      <c r="E68" s="6"/>
      <c r="F68" s="6"/>
      <c r="G68" s="6"/>
      <c r="H68" s="6"/>
      <c r="I68" s="6"/>
      <c r="J68" s="6"/>
      <c r="K68" s="3"/>
      <c r="L68" s="57"/>
    </row>
    <row r="69" spans="1:12" ht="13.15" customHeight="1" thickBot="1">
      <c r="A69" s="22"/>
      <c r="B69" s="5" t="s">
        <v>52</v>
      </c>
      <c r="C69" s="19" t="s">
        <v>36</v>
      </c>
      <c r="D69" s="5" t="s">
        <v>60</v>
      </c>
      <c r="E69" s="24"/>
      <c r="F69" s="24"/>
      <c r="G69" s="3"/>
      <c r="H69" s="3"/>
      <c r="I69" s="3"/>
      <c r="J69" s="3"/>
      <c r="K69" s="3"/>
      <c r="L69" s="57"/>
    </row>
    <row r="70" spans="1:12" ht="13.15" customHeight="1" thickTop="1">
      <c r="A70" s="4" t="s">
        <v>16</v>
      </c>
      <c r="B70" s="54">
        <f>(E41-E26+F42-F33)/2</f>
        <v>3994484.9999509999</v>
      </c>
      <c r="C70" s="26">
        <f>3994500-15</f>
        <v>3994485</v>
      </c>
      <c r="D70" s="6">
        <f t="shared" ref="D70:D75" si="11">C70-B70</f>
        <v>4.9000140279531479E-5</v>
      </c>
      <c r="E70" s="25"/>
      <c r="F70" s="25"/>
      <c r="G70" s="13"/>
      <c r="H70" s="13"/>
      <c r="I70" s="3"/>
      <c r="J70" s="3"/>
      <c r="K70" s="3"/>
      <c r="L70" s="57"/>
    </row>
    <row r="71" spans="1:12" ht="13.15" customHeight="1">
      <c r="A71" s="2" t="s">
        <v>34</v>
      </c>
      <c r="B71" s="33">
        <f>H122</f>
        <v>57656.008742813647</v>
      </c>
      <c r="C71" s="28">
        <v>57656</v>
      </c>
      <c r="D71" s="3">
        <f t="shared" si="11"/>
        <v>-8.7428136466769502E-3</v>
      </c>
      <c r="E71" s="24"/>
      <c r="F71" s="24"/>
      <c r="G71" s="3"/>
      <c r="H71" s="3"/>
      <c r="I71" s="3"/>
      <c r="J71" s="3"/>
      <c r="K71" s="3"/>
      <c r="L71" s="57"/>
    </row>
    <row r="72" spans="1:12" ht="13.15" customHeight="1">
      <c r="A72" s="2" t="s">
        <v>35</v>
      </c>
      <c r="B72" s="33">
        <f>H160</f>
        <v>56007.971850475784</v>
      </c>
      <c r="C72" s="28">
        <v>56008</v>
      </c>
      <c r="D72" s="3">
        <f t="shared" si="11"/>
        <v>2.8149524216132704E-2</v>
      </c>
      <c r="E72" s="24"/>
      <c r="F72" s="24"/>
      <c r="G72" s="3"/>
      <c r="H72" s="3"/>
      <c r="I72" s="3"/>
      <c r="J72" s="3"/>
      <c r="K72" s="3"/>
      <c r="L72" s="57"/>
    </row>
    <row r="73" spans="1:12" ht="13.15" customHeight="1">
      <c r="A73" s="3" t="s">
        <v>62</v>
      </c>
      <c r="B73" s="31">
        <f>D41-D26</f>
        <v>3994485</v>
      </c>
      <c r="C73" s="26">
        <f>3994500-15</f>
        <v>3994485</v>
      </c>
      <c r="D73" s="3">
        <f t="shared" si="11"/>
        <v>0</v>
      </c>
      <c r="E73" s="24"/>
      <c r="F73" s="24"/>
      <c r="G73" s="3"/>
      <c r="H73" s="3"/>
      <c r="I73" s="3"/>
      <c r="J73" s="3"/>
      <c r="K73" s="3"/>
      <c r="L73" s="57"/>
    </row>
    <row r="74" spans="1:12" ht="13.15" customHeight="1">
      <c r="A74" s="3" t="s">
        <v>63</v>
      </c>
      <c r="B74" s="31">
        <f>C42-C33</f>
        <v>3994484.9999020002</v>
      </c>
      <c r="C74" s="26">
        <f>3994500-30+15</f>
        <v>3994485</v>
      </c>
      <c r="D74" s="3">
        <f t="shared" si="11"/>
        <v>9.799981489777565E-5</v>
      </c>
      <c r="E74" s="24"/>
      <c r="F74" s="24"/>
      <c r="G74" s="3"/>
      <c r="H74" s="3"/>
      <c r="I74" s="3"/>
      <c r="J74" s="3"/>
      <c r="K74" s="3"/>
      <c r="L74" s="57"/>
    </row>
    <row r="75" spans="1:12" ht="13.15" customHeight="1">
      <c r="A75" s="20" t="s">
        <v>47</v>
      </c>
      <c r="B75" s="34">
        <v>80</v>
      </c>
      <c r="C75" s="29">
        <v>80</v>
      </c>
      <c r="D75" s="3">
        <f t="shared" si="11"/>
        <v>0</v>
      </c>
      <c r="E75" s="24"/>
      <c r="F75" s="24"/>
      <c r="G75" s="3"/>
      <c r="H75" s="3"/>
      <c r="I75" s="3"/>
      <c r="J75" s="3"/>
      <c r="K75" s="3"/>
      <c r="L75" s="57"/>
    </row>
    <row r="76" spans="1:12" ht="13.15" customHeight="1">
      <c r="A76" s="2" t="s">
        <v>0</v>
      </c>
      <c r="B76" s="2">
        <v>1.44963</v>
      </c>
      <c r="C76" s="2"/>
      <c r="D76" s="2"/>
      <c r="E76" s="2"/>
      <c r="F76" s="2"/>
      <c r="G76" s="2"/>
      <c r="H76" s="2"/>
      <c r="I76" s="2"/>
      <c r="J76" s="2"/>
      <c r="K76" s="2"/>
    </row>
    <row r="77" spans="1:12" ht="13.15" customHeight="1">
      <c r="A77" s="2"/>
      <c r="B77" s="3"/>
      <c r="C77" s="3"/>
      <c r="D77" s="3"/>
      <c r="E77" s="3"/>
      <c r="F77" s="12" t="s">
        <v>55</v>
      </c>
      <c r="G77" s="12"/>
      <c r="H77" s="12"/>
      <c r="I77" s="3"/>
      <c r="J77" s="3"/>
      <c r="K77" s="3"/>
    </row>
    <row r="78" spans="1:12" ht="13.15" customHeight="1" thickBot="1">
      <c r="A78" s="7" t="s">
        <v>58</v>
      </c>
      <c r="B78" s="3"/>
      <c r="C78" s="3"/>
      <c r="D78" s="3"/>
      <c r="E78" s="3"/>
      <c r="F78" s="5" t="s">
        <v>23</v>
      </c>
      <c r="G78" s="5" t="s">
        <v>24</v>
      </c>
      <c r="H78" s="5" t="s">
        <v>22</v>
      </c>
      <c r="I78" s="2"/>
      <c r="J78" s="3"/>
      <c r="K78" s="3"/>
    </row>
    <row r="79" spans="1:12" ht="13.15" customHeight="1" thickTop="1">
      <c r="A79" s="59" t="s">
        <v>78</v>
      </c>
      <c r="B79" s="3"/>
      <c r="C79" s="3"/>
      <c r="D79" s="3"/>
      <c r="E79" s="2"/>
      <c r="F79" s="3">
        <v>0</v>
      </c>
      <c r="G79" s="3">
        <v>4580</v>
      </c>
      <c r="H79" s="3">
        <v>0</v>
      </c>
      <c r="I79" s="2"/>
      <c r="J79" s="2"/>
      <c r="K79" s="3"/>
    </row>
    <row r="80" spans="1:12" ht="13.15" customHeight="1">
      <c r="A80" s="59" t="s">
        <v>75</v>
      </c>
      <c r="B80" s="3"/>
      <c r="C80" s="3"/>
      <c r="D80" s="3"/>
      <c r="E80" s="2"/>
      <c r="F80" s="3">
        <v>0</v>
      </c>
      <c r="G80" s="3">
        <v>0</v>
      </c>
      <c r="H80" s="3">
        <v>0</v>
      </c>
      <c r="I80" s="2"/>
      <c r="J80" s="2"/>
      <c r="K80" s="3"/>
    </row>
    <row r="81" spans="1:11" ht="13.15" customHeight="1">
      <c r="A81" s="59" t="s">
        <v>74</v>
      </c>
      <c r="B81" s="3"/>
      <c r="C81" s="3"/>
      <c r="D81" s="3"/>
      <c r="E81" s="2"/>
      <c r="F81" s="3">
        <v>4580</v>
      </c>
      <c r="G81" s="3">
        <v>0</v>
      </c>
      <c r="H81" s="3">
        <v>0</v>
      </c>
      <c r="I81" s="2"/>
      <c r="J81" s="2"/>
      <c r="K81" s="3"/>
    </row>
    <row r="82" spans="1:11" ht="13.15" customHeight="1">
      <c r="A82" s="59" t="s">
        <v>84</v>
      </c>
      <c r="B82" s="3"/>
      <c r="C82" s="3"/>
      <c r="D82" s="3"/>
      <c r="E82" s="2"/>
      <c r="F82" s="3">
        <v>4000000</v>
      </c>
      <c r="G82" s="3">
        <v>0</v>
      </c>
      <c r="H82" s="3">
        <v>0</v>
      </c>
      <c r="I82" s="2"/>
      <c r="J82" s="2"/>
      <c r="K82" s="3"/>
    </row>
    <row r="83" spans="1:11" ht="13.15" customHeight="1">
      <c r="A83" s="59" t="s">
        <v>85</v>
      </c>
      <c r="B83" s="3"/>
      <c r="C83" s="3"/>
      <c r="D83" s="3"/>
      <c r="E83" s="2"/>
      <c r="F83" s="3">
        <v>0</v>
      </c>
      <c r="G83" s="3">
        <v>4000000</v>
      </c>
      <c r="H83" s="3">
        <v>0</v>
      </c>
      <c r="I83" s="2"/>
      <c r="J83" s="2"/>
      <c r="K83" s="3"/>
    </row>
    <row r="84" spans="1:11" ht="13.15" customHeight="1">
      <c r="A84" s="59" t="s">
        <v>86</v>
      </c>
      <c r="B84" s="3"/>
      <c r="C84" s="3"/>
      <c r="D84" s="3"/>
      <c r="E84" s="2"/>
      <c r="F84" s="3">
        <v>-22692</v>
      </c>
      <c r="G84" s="3">
        <v>0</v>
      </c>
      <c r="H84" s="3">
        <v>0</v>
      </c>
      <c r="I84" s="2"/>
      <c r="J84" s="2"/>
      <c r="K84" s="3"/>
    </row>
    <row r="85" spans="1:11" ht="13.15" customHeight="1">
      <c r="A85" s="59" t="s">
        <v>76</v>
      </c>
      <c r="B85" s="3"/>
      <c r="C85" s="3"/>
      <c r="D85" s="3"/>
      <c r="E85" s="2"/>
      <c r="F85" s="3">
        <v>-20122</v>
      </c>
      <c r="G85" s="3">
        <v>0</v>
      </c>
      <c r="H85" s="3">
        <v>0</v>
      </c>
      <c r="I85" s="2"/>
      <c r="J85" s="2"/>
      <c r="K85" s="3"/>
    </row>
    <row r="86" spans="1:11" ht="13.15" customHeight="1">
      <c r="A86" s="59" t="s">
        <v>77</v>
      </c>
      <c r="B86" s="3"/>
      <c r="C86" s="3"/>
      <c r="D86" s="3"/>
      <c r="E86" s="2"/>
      <c r="F86" s="3">
        <v>-3831</v>
      </c>
      <c r="G86" s="3">
        <v>0</v>
      </c>
      <c r="H86" s="3">
        <v>0</v>
      </c>
      <c r="I86" s="2"/>
      <c r="J86" s="2"/>
      <c r="K86" s="3"/>
    </row>
    <row r="87" spans="1:11" ht="13.15" customHeight="1">
      <c r="A87" s="59" t="s">
        <v>80</v>
      </c>
      <c r="B87" s="3"/>
      <c r="C87" s="3"/>
      <c r="D87" s="3"/>
      <c r="E87" s="2"/>
      <c r="F87" s="3">
        <v>0</v>
      </c>
      <c r="G87" s="3">
        <v>-3831</v>
      </c>
      <c r="H87" s="3">
        <v>0</v>
      </c>
      <c r="I87" s="2"/>
      <c r="J87" s="2"/>
      <c r="K87" s="3"/>
    </row>
    <row r="88" spans="1:11" ht="13.15" customHeight="1">
      <c r="A88" s="59" t="s">
        <v>79</v>
      </c>
      <c r="B88" s="3"/>
      <c r="C88" s="3"/>
      <c r="D88" s="3"/>
      <c r="E88" s="2"/>
      <c r="F88" s="3">
        <v>0</v>
      </c>
      <c r="G88" s="3">
        <v>-20122</v>
      </c>
      <c r="H88" s="3">
        <v>0</v>
      </c>
      <c r="I88" s="2"/>
      <c r="J88" s="2"/>
      <c r="K88" s="3"/>
    </row>
    <row r="89" spans="1:11" ht="13.15" customHeight="1">
      <c r="A89" s="59" t="s">
        <v>81</v>
      </c>
      <c r="B89" s="3"/>
      <c r="C89" s="3"/>
      <c r="D89" s="3"/>
      <c r="E89" s="2"/>
      <c r="F89" s="3">
        <v>0</v>
      </c>
      <c r="G89" s="3">
        <v>-22692</v>
      </c>
      <c r="H89" s="3">
        <v>0</v>
      </c>
      <c r="I89" s="2"/>
      <c r="J89" s="2"/>
      <c r="K89" s="3"/>
    </row>
    <row r="90" spans="1:11" ht="13.1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</row>
    <row r="93" spans="1:11" ht="24.75" customHeight="1" thickBot="1">
      <c r="A93" s="21" t="s">
        <v>28</v>
      </c>
      <c r="B93" s="21" t="s">
        <v>2</v>
      </c>
      <c r="C93" s="21" t="s">
        <v>1</v>
      </c>
      <c r="D93" s="21" t="s">
        <v>3</v>
      </c>
      <c r="E93" s="21" t="s">
        <v>4</v>
      </c>
      <c r="F93" s="21" t="s">
        <v>5</v>
      </c>
      <c r="G93" s="21" t="s">
        <v>6</v>
      </c>
      <c r="H93" s="21" t="s">
        <v>20</v>
      </c>
      <c r="I93" s="21" t="s">
        <v>29</v>
      </c>
      <c r="J93" s="21" t="s">
        <v>21</v>
      </c>
    </row>
    <row r="94" spans="1:11" ht="13.15" customHeight="1" thickTop="1">
      <c r="A94" s="11" t="s">
        <v>73</v>
      </c>
      <c r="B94" s="4"/>
      <c r="C94" s="4"/>
      <c r="D94" s="4"/>
      <c r="E94" s="4"/>
      <c r="F94" s="4"/>
      <c r="G94" s="4"/>
      <c r="H94" s="4"/>
      <c r="I94" s="4"/>
      <c r="J94" s="4"/>
    </row>
    <row r="95" spans="1:11" ht="13.15" customHeight="1">
      <c r="A95" s="7" t="s">
        <v>7</v>
      </c>
      <c r="B95" s="2"/>
      <c r="C95" s="2"/>
      <c r="D95" s="2"/>
      <c r="E95" s="2"/>
      <c r="F95" s="2"/>
      <c r="G95" s="2"/>
      <c r="H95" s="2"/>
      <c r="I95" s="2"/>
      <c r="J95" s="2"/>
    </row>
    <row r="96" spans="1:11" ht="13.15" customHeight="1">
      <c r="A96" s="2"/>
      <c r="B96" s="2"/>
      <c r="C96" s="2"/>
      <c r="D96" s="2"/>
      <c r="E96" s="10" t="s">
        <v>11</v>
      </c>
      <c r="F96" s="2"/>
      <c r="G96" s="2"/>
      <c r="H96" s="2"/>
      <c r="I96" s="2"/>
      <c r="J96" s="2"/>
    </row>
    <row r="97" spans="1:10" ht="13.15" customHeight="1">
      <c r="A97" s="3"/>
      <c r="B97" s="3"/>
      <c r="C97" s="3"/>
      <c r="D97" s="3"/>
      <c r="E97" s="2"/>
      <c r="F97" s="2"/>
      <c r="G97" s="2"/>
      <c r="H97" s="2"/>
      <c r="I97" s="2"/>
      <c r="J97" s="2"/>
    </row>
    <row r="98" spans="1:10" ht="13.15" customHeight="1">
      <c r="A98" s="3">
        <f>G$42</f>
        <v>-80</v>
      </c>
      <c r="B98" s="3">
        <f>E$42</f>
        <v>-200</v>
      </c>
      <c r="C98" s="3">
        <f>$F$42</f>
        <v>3999468.1</v>
      </c>
      <c r="D98" s="3" t="s">
        <v>17</v>
      </c>
      <c r="E98" s="2"/>
      <c r="F98" s="2"/>
      <c r="G98" s="2"/>
      <c r="H98" s="2"/>
      <c r="I98" s="2"/>
      <c r="J98" s="2"/>
    </row>
    <row r="99" spans="1:10" ht="13.15" customHeight="1">
      <c r="A99" s="3">
        <f>G$33</f>
        <v>-80</v>
      </c>
      <c r="B99" s="3">
        <f>E$33</f>
        <v>-200</v>
      </c>
      <c r="C99" s="3">
        <f>$F$33</f>
        <v>4983.1000979999999</v>
      </c>
      <c r="D99" s="3" t="s">
        <v>12</v>
      </c>
      <c r="E99" s="3"/>
      <c r="F99" s="3"/>
      <c r="G99" s="8">
        <v>0</v>
      </c>
      <c r="H99" s="3"/>
      <c r="I99" s="3"/>
      <c r="J99" s="3"/>
    </row>
    <row r="100" spans="1:10" ht="13.15" customHeight="1">
      <c r="A100" s="3">
        <f>G$33</f>
        <v>-80</v>
      </c>
      <c r="B100" s="3">
        <f>E$33</f>
        <v>-200</v>
      </c>
      <c r="C100" s="3">
        <f>C99-100</f>
        <v>4883.1000979999999</v>
      </c>
      <c r="D100" s="3" t="s">
        <v>12</v>
      </c>
      <c r="E100" s="3">
        <f>((A100-A99)^2+(C100-C99)^2+(B100-B99)^2)^0.5</f>
        <v>100</v>
      </c>
      <c r="F100" s="2">
        <v>1.44963</v>
      </c>
      <c r="G100" s="8">
        <f t="shared" ref="G100:G107" si="12">E100*F100</f>
        <v>144.96299999999999</v>
      </c>
      <c r="H100" s="3"/>
      <c r="I100" s="3"/>
      <c r="J100" s="3"/>
    </row>
    <row r="101" spans="1:10" ht="13.15" customHeight="1">
      <c r="A101" s="3">
        <f>G$33</f>
        <v>-80</v>
      </c>
      <c r="B101" s="3">
        <f>E$33</f>
        <v>-200</v>
      </c>
      <c r="C101" s="3">
        <f>C100-100</f>
        <v>4783.1000979999999</v>
      </c>
      <c r="D101" s="3" t="s">
        <v>12</v>
      </c>
      <c r="E101" s="3">
        <f t="shared" ref="E101:E107" si="13">((A101-A100)^2+(C101-C100)^2+(B101-B100)^2)^0.5</f>
        <v>100</v>
      </c>
      <c r="F101" s="2">
        <v>1.44963</v>
      </c>
      <c r="G101" s="8">
        <f t="shared" si="12"/>
        <v>144.96299999999999</v>
      </c>
      <c r="H101" s="3"/>
      <c r="I101" s="3"/>
      <c r="J101" s="3"/>
    </row>
    <row r="102" spans="1:10" ht="13.15" customHeight="1">
      <c r="A102" s="3">
        <f>G$33</f>
        <v>-80</v>
      </c>
      <c r="B102" s="3">
        <f>E$33</f>
        <v>-200</v>
      </c>
      <c r="C102" s="3">
        <f>C101-20</f>
        <v>4763.1000979999999</v>
      </c>
      <c r="D102" s="3" t="s">
        <v>13</v>
      </c>
      <c r="E102" s="3">
        <f t="shared" si="13"/>
        <v>20</v>
      </c>
      <c r="F102" s="9">
        <v>1</v>
      </c>
      <c r="G102" s="8">
        <f t="shared" si="12"/>
        <v>20</v>
      </c>
      <c r="H102" s="3"/>
      <c r="I102" s="3"/>
      <c r="J102" s="3"/>
    </row>
    <row r="103" spans="1:10" ht="13.15" customHeight="1">
      <c r="A103" s="3">
        <f>G$33</f>
        <v>-80</v>
      </c>
      <c r="B103" s="3">
        <f>E$33</f>
        <v>-200</v>
      </c>
      <c r="C103" s="3">
        <f>C102-100</f>
        <v>4663.1000979999999</v>
      </c>
      <c r="D103" s="3" t="s">
        <v>13</v>
      </c>
      <c r="E103" s="3">
        <f t="shared" si="13"/>
        <v>100</v>
      </c>
      <c r="F103" s="2">
        <v>1.44963</v>
      </c>
      <c r="G103" s="8">
        <f t="shared" si="12"/>
        <v>144.96299999999999</v>
      </c>
      <c r="H103" s="3"/>
      <c r="I103" s="3"/>
      <c r="J103" s="3"/>
    </row>
    <row r="104" spans="1:10" ht="13.15" customHeight="1">
      <c r="A104" s="3">
        <f>G$29</f>
        <v>-82.905319210000002</v>
      </c>
      <c r="B104" s="3">
        <f>E$29</f>
        <v>-202.62689209999999</v>
      </c>
      <c r="C104" s="3">
        <f>F$29</f>
        <v>-183.88589479999999</v>
      </c>
      <c r="D104" s="3" t="s">
        <v>18</v>
      </c>
      <c r="E104" s="3">
        <f>((A104-A103)^2+(C104-C103)^2+(B104-B103)^2)^0.5</f>
        <v>4846.9875753751639</v>
      </c>
      <c r="F104" s="9">
        <v>1</v>
      </c>
      <c r="G104" s="8">
        <f t="shared" si="12"/>
        <v>4846.9875753751639</v>
      </c>
      <c r="H104" s="3"/>
      <c r="I104" s="3"/>
      <c r="J104" s="3"/>
    </row>
    <row r="105" spans="1:10" ht="13.15" customHeight="1">
      <c r="A105" s="3">
        <f>G$30</f>
        <v>-94.589782709999994</v>
      </c>
      <c r="B105" s="3">
        <f>E$30</f>
        <v>-19741</v>
      </c>
      <c r="C105" s="3">
        <f>F$30</f>
        <v>-174.76664729999999</v>
      </c>
      <c r="D105" s="3" t="s">
        <v>30</v>
      </c>
      <c r="E105" s="3">
        <f t="shared" si="13"/>
        <v>19538.378729845321</v>
      </c>
      <c r="F105" s="9">
        <v>1</v>
      </c>
      <c r="G105" s="8">
        <f t="shared" si="12"/>
        <v>19538.378729845321</v>
      </c>
      <c r="H105" s="3"/>
      <c r="I105" s="3"/>
      <c r="J105" s="3"/>
    </row>
    <row r="106" spans="1:10" ht="13.15" customHeight="1">
      <c r="A106" s="3">
        <f>G$31</f>
        <v>-84.220680239999993</v>
      </c>
      <c r="B106" s="3">
        <f>E$31</f>
        <v>-3589.1000979999999</v>
      </c>
      <c r="C106" s="3">
        <f>F$31</f>
        <v>-530.37640380000005</v>
      </c>
      <c r="D106" s="3" t="s">
        <v>31</v>
      </c>
      <c r="E106" s="3">
        <f t="shared" si="13"/>
        <v>16155.817412357434</v>
      </c>
      <c r="F106" s="9">
        <v>1</v>
      </c>
      <c r="G106" s="8">
        <f t="shared" si="12"/>
        <v>16155.817412357434</v>
      </c>
      <c r="H106" s="3"/>
      <c r="I106" s="3"/>
      <c r="J106" s="3"/>
    </row>
    <row r="107" spans="1:10" ht="13.15" customHeight="1">
      <c r="A107" s="3">
        <f>G$32</f>
        <v>-94.14043427</v>
      </c>
      <c r="B107" s="3">
        <f>E$32</f>
        <v>-20207.70117</v>
      </c>
      <c r="C107" s="3">
        <f>F$32</f>
        <v>-627.35668950000002</v>
      </c>
      <c r="D107" s="3" t="s">
        <v>45</v>
      </c>
      <c r="E107" s="3">
        <f t="shared" si="13"/>
        <v>16618.887001469564</v>
      </c>
      <c r="F107" s="9">
        <v>1</v>
      </c>
      <c r="G107" s="8">
        <f t="shared" si="12"/>
        <v>16618.887001469564</v>
      </c>
      <c r="H107" s="3"/>
      <c r="I107" s="3"/>
      <c r="J107" s="3"/>
    </row>
    <row r="108" spans="1:10" ht="13.15" customHeight="1">
      <c r="A108" s="3"/>
      <c r="B108" s="3"/>
      <c r="C108" s="3"/>
      <c r="D108" s="3"/>
      <c r="E108" s="3"/>
      <c r="F108" s="9"/>
      <c r="G108" s="3">
        <f>SUM(G100:G107)</f>
        <v>57614.959719047481</v>
      </c>
      <c r="H108" s="2"/>
      <c r="I108" s="2"/>
      <c r="J108" s="2"/>
    </row>
    <row r="109" spans="1:10" ht="13.15" customHeight="1">
      <c r="A109" s="3"/>
      <c r="B109" s="3"/>
      <c r="C109" s="3"/>
      <c r="D109" s="3"/>
      <c r="E109" s="3"/>
      <c r="F109" s="9"/>
      <c r="G109" s="3"/>
      <c r="H109" s="3"/>
      <c r="I109" s="3"/>
      <c r="J109" s="3"/>
    </row>
    <row r="110" spans="1:10" ht="13.15" customHeight="1">
      <c r="A110" s="8"/>
      <c r="B110" s="8"/>
      <c r="C110" s="8"/>
      <c r="D110" s="2"/>
      <c r="E110" s="10" t="s">
        <v>8</v>
      </c>
      <c r="F110" s="9"/>
      <c r="G110" s="3"/>
      <c r="H110" s="3"/>
      <c r="I110" s="3"/>
      <c r="J110" s="3"/>
    </row>
    <row r="111" spans="1:10" ht="13.15" customHeight="1">
      <c r="A111" s="8">
        <f>G$41</f>
        <v>-80</v>
      </c>
      <c r="B111" s="8">
        <f>$E$41</f>
        <v>3999498</v>
      </c>
      <c r="C111" s="8">
        <v>-200</v>
      </c>
      <c r="D111" s="3" t="s">
        <v>15</v>
      </c>
      <c r="E111" s="10"/>
      <c r="F111" s="9"/>
      <c r="G111" s="3"/>
      <c r="H111" s="3"/>
      <c r="I111" s="3"/>
      <c r="J111" s="3"/>
    </row>
    <row r="112" spans="1:10" ht="13.15" customHeight="1">
      <c r="A112" s="8">
        <f>G$26</f>
        <v>-80</v>
      </c>
      <c r="B112" s="3">
        <f>$E$26</f>
        <v>5013</v>
      </c>
      <c r="C112" s="8">
        <f>F$26</f>
        <v>-200</v>
      </c>
      <c r="D112" s="3" t="s">
        <v>9</v>
      </c>
      <c r="E112" s="3"/>
      <c r="F112" s="9"/>
      <c r="G112" s="8">
        <v>0</v>
      </c>
      <c r="H112" s="3"/>
      <c r="I112" s="3"/>
      <c r="J112" s="3"/>
    </row>
    <row r="113" spans="1:10" ht="13.15" customHeight="1">
      <c r="A113" s="8">
        <f>G$26</f>
        <v>-80</v>
      </c>
      <c r="B113" s="3">
        <f>B112-100</f>
        <v>4913</v>
      </c>
      <c r="C113" s="8">
        <f>F$26</f>
        <v>-200</v>
      </c>
      <c r="D113" s="3" t="s">
        <v>9</v>
      </c>
      <c r="E113" s="3">
        <f t="shared" ref="E113:E121" si="14">((A113-A112)^2+(C113-C112)^2+(B113-B112)^2)^0.5</f>
        <v>100</v>
      </c>
      <c r="F113" s="2">
        <v>1.44963</v>
      </c>
      <c r="G113" s="8">
        <f t="shared" ref="G113:G121" si="15">E113*F113</f>
        <v>144.96299999999999</v>
      </c>
      <c r="H113" s="3"/>
      <c r="I113" s="3"/>
      <c r="J113" s="3"/>
    </row>
    <row r="114" spans="1:10" ht="13.15" customHeight="1">
      <c r="A114" s="8">
        <f>G$26</f>
        <v>-80</v>
      </c>
      <c r="B114" s="3">
        <f>B113-100</f>
        <v>4813</v>
      </c>
      <c r="C114" s="8">
        <f>F$26</f>
        <v>-200</v>
      </c>
      <c r="D114" s="3" t="s">
        <v>9</v>
      </c>
      <c r="E114" s="3">
        <f t="shared" si="14"/>
        <v>100</v>
      </c>
      <c r="F114" s="2">
        <v>1.44963</v>
      </c>
      <c r="G114" s="8">
        <f t="shared" si="15"/>
        <v>144.96299999999999</v>
      </c>
      <c r="H114" s="3"/>
      <c r="I114" s="3"/>
      <c r="J114" s="3"/>
    </row>
    <row r="115" spans="1:10" ht="13.15" customHeight="1">
      <c r="A115" s="8">
        <f>G$26</f>
        <v>-80</v>
      </c>
      <c r="B115" s="3">
        <f>B114-20</f>
        <v>4793</v>
      </c>
      <c r="C115" s="8">
        <f>F$26</f>
        <v>-200</v>
      </c>
      <c r="D115" s="3" t="s">
        <v>10</v>
      </c>
      <c r="E115" s="3">
        <f t="shared" si="14"/>
        <v>20</v>
      </c>
      <c r="F115" s="9">
        <v>1</v>
      </c>
      <c r="G115" s="8">
        <f t="shared" si="15"/>
        <v>20</v>
      </c>
      <c r="H115" s="3"/>
      <c r="I115" s="3"/>
      <c r="J115" s="3"/>
    </row>
    <row r="116" spans="1:10" ht="13.15" customHeight="1">
      <c r="A116" s="8">
        <f>G$26</f>
        <v>-80</v>
      </c>
      <c r="B116" s="3">
        <f>B115-100</f>
        <v>4693</v>
      </c>
      <c r="C116" s="8">
        <f>F$26</f>
        <v>-200</v>
      </c>
      <c r="D116" s="3" t="s">
        <v>10</v>
      </c>
      <c r="E116" s="3">
        <f t="shared" si="14"/>
        <v>100</v>
      </c>
      <c r="F116" s="2">
        <v>1.44963</v>
      </c>
      <c r="G116" s="8">
        <f t="shared" si="15"/>
        <v>144.96299999999999</v>
      </c>
      <c r="H116" s="3"/>
      <c r="I116" s="3"/>
      <c r="J116" s="3"/>
    </row>
    <row r="117" spans="1:10" ht="13.15" customHeight="1">
      <c r="A117" s="8">
        <f>G$28</f>
        <v>-82.898208620000005</v>
      </c>
      <c r="B117" s="8">
        <f>E$28</f>
        <v>-136.61955259999999</v>
      </c>
      <c r="C117" s="8">
        <f>F$28</f>
        <v>-202.61747740000001</v>
      </c>
      <c r="D117" s="3" t="s">
        <v>25</v>
      </c>
      <c r="E117" s="3">
        <f t="shared" si="14"/>
        <v>4829.6211314819893</v>
      </c>
      <c r="F117" s="9">
        <v>1</v>
      </c>
      <c r="G117" s="8">
        <f t="shared" si="15"/>
        <v>4829.6211314819893</v>
      </c>
      <c r="H117" s="3"/>
      <c r="I117" s="3"/>
      <c r="J117" s="3"/>
    </row>
    <row r="118" spans="1:10" ht="13.15" customHeight="1">
      <c r="A118" s="8">
        <f>G$29</f>
        <v>-82.905319210000002</v>
      </c>
      <c r="B118" s="8">
        <f>E$29</f>
        <v>-202.62689209999999</v>
      </c>
      <c r="C118" s="8">
        <f>F$29</f>
        <v>-183.88589479999999</v>
      </c>
      <c r="D118" s="3" t="s">
        <v>18</v>
      </c>
      <c r="E118" s="3">
        <f t="shared" si="14"/>
        <v>68.613709308922907</v>
      </c>
      <c r="F118" s="2">
        <v>1.44963</v>
      </c>
      <c r="G118" s="8">
        <f t="shared" si="15"/>
        <v>99.464491425493918</v>
      </c>
      <c r="H118" s="3"/>
      <c r="I118" s="3"/>
      <c r="J118" s="3"/>
    </row>
    <row r="119" spans="1:10" ht="13.15" customHeight="1">
      <c r="A119" s="3">
        <f>G$30</f>
        <v>-94.589782709999994</v>
      </c>
      <c r="B119" s="3">
        <f>E$30</f>
        <v>-19741</v>
      </c>
      <c r="C119" s="3">
        <f>F$30</f>
        <v>-174.76664729999999</v>
      </c>
      <c r="D119" s="3" t="s">
        <v>30</v>
      </c>
      <c r="E119" s="3">
        <f t="shared" si="14"/>
        <v>19538.378729845321</v>
      </c>
      <c r="F119" s="9">
        <v>1</v>
      </c>
      <c r="G119" s="8">
        <f t="shared" si="15"/>
        <v>19538.378729845321</v>
      </c>
      <c r="H119" s="3"/>
      <c r="I119" s="3"/>
      <c r="J119" s="3"/>
    </row>
    <row r="120" spans="1:10" ht="13.15" customHeight="1">
      <c r="A120" s="3">
        <f>G$31</f>
        <v>-84.220680239999993</v>
      </c>
      <c r="B120" s="3">
        <f>E$31</f>
        <v>-3589.1000979999999</v>
      </c>
      <c r="C120" s="3">
        <f>F$31</f>
        <v>-530.37640380000005</v>
      </c>
      <c r="D120" s="3" t="s">
        <v>31</v>
      </c>
      <c r="E120" s="3">
        <f t="shared" si="14"/>
        <v>16155.817412357434</v>
      </c>
      <c r="F120" s="9">
        <v>1</v>
      </c>
      <c r="G120" s="8">
        <f t="shared" si="15"/>
        <v>16155.817412357434</v>
      </c>
      <c r="H120" s="3"/>
      <c r="I120" s="3"/>
      <c r="J120" s="3"/>
    </row>
    <row r="121" spans="1:10" ht="13.15" customHeight="1">
      <c r="A121" s="3">
        <f>G$32</f>
        <v>-94.14043427</v>
      </c>
      <c r="B121" s="3">
        <f>E$32</f>
        <v>-20207.70117</v>
      </c>
      <c r="C121" s="3">
        <f>F$32</f>
        <v>-627.35668950000002</v>
      </c>
      <c r="D121" s="3" t="s">
        <v>45</v>
      </c>
      <c r="E121" s="3">
        <f t="shared" si="14"/>
        <v>16618.887001469564</v>
      </c>
      <c r="F121" s="9">
        <v>1</v>
      </c>
      <c r="G121" s="8">
        <f t="shared" si="15"/>
        <v>16618.887001469564</v>
      </c>
      <c r="H121" s="3"/>
      <c r="I121" s="3"/>
      <c r="J121" s="3"/>
    </row>
    <row r="122" spans="1:10" ht="13.15" customHeight="1">
      <c r="A122" s="3"/>
      <c r="B122" s="3"/>
      <c r="C122" s="3"/>
      <c r="D122" s="3"/>
      <c r="E122" s="3"/>
      <c r="F122" s="3"/>
      <c r="G122" s="8">
        <f>SUM(G113:G121)</f>
        <v>57697.057766579805</v>
      </c>
      <c r="H122" s="10">
        <f>(G108+G122)/2</f>
        <v>57656.008742813647</v>
      </c>
      <c r="I122" s="10">
        <f>G122-G108</f>
        <v>82.098047532323108</v>
      </c>
      <c r="J122" s="10"/>
    </row>
    <row r="123" spans="1:10" ht="13.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3.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3.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3.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3.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3.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2" ht="26.25" thickBot="1">
      <c r="A129" s="21" t="s">
        <v>28</v>
      </c>
      <c r="B129" s="21" t="s">
        <v>2</v>
      </c>
      <c r="C129" s="21" t="s">
        <v>1</v>
      </c>
      <c r="D129" s="21" t="s">
        <v>3</v>
      </c>
      <c r="E129" s="21" t="s">
        <v>4</v>
      </c>
      <c r="F129" s="21" t="s">
        <v>5</v>
      </c>
      <c r="G129" s="21" t="s">
        <v>6</v>
      </c>
      <c r="H129" s="21" t="s">
        <v>20</v>
      </c>
      <c r="I129" s="21" t="s">
        <v>29</v>
      </c>
      <c r="J129" s="21" t="s">
        <v>21</v>
      </c>
      <c r="K129" s="56"/>
      <c r="L129" s="56"/>
    </row>
    <row r="130" spans="1:12" ht="13.15" customHeight="1" thickTop="1">
      <c r="A130" s="11" t="s">
        <v>73</v>
      </c>
      <c r="B130" s="4"/>
      <c r="C130" s="4"/>
      <c r="D130" s="4"/>
      <c r="E130" s="4"/>
      <c r="F130" s="4"/>
      <c r="G130" s="4"/>
      <c r="H130" s="4"/>
      <c r="I130" s="4"/>
      <c r="J130" s="58"/>
      <c r="K130" s="56"/>
      <c r="L130" s="56"/>
    </row>
    <row r="131" spans="1:12" ht="13.15" customHeight="1">
      <c r="A131" s="7" t="s">
        <v>14</v>
      </c>
      <c r="B131" s="3"/>
      <c r="C131" s="3"/>
      <c r="D131" s="3"/>
      <c r="E131" s="3"/>
      <c r="F131" s="3"/>
      <c r="G131" s="9"/>
      <c r="H131" s="9"/>
      <c r="I131" s="3"/>
      <c r="J131" s="3"/>
      <c r="K131" s="56"/>
      <c r="L131" s="56"/>
    </row>
    <row r="132" spans="1:12" ht="13.15" customHeight="1">
      <c r="A132" s="3"/>
      <c r="B132" s="3"/>
      <c r="C132" s="3"/>
      <c r="D132" s="3"/>
      <c r="E132" s="3"/>
      <c r="F132" s="3"/>
      <c r="G132" s="9"/>
      <c r="H132" s="9"/>
      <c r="I132" s="3"/>
      <c r="J132" s="3"/>
      <c r="K132" s="56"/>
      <c r="L132" s="56"/>
    </row>
    <row r="133" spans="1:12" ht="13.15" customHeight="1">
      <c r="A133" s="3"/>
      <c r="B133" s="3"/>
      <c r="C133" s="3"/>
      <c r="D133" s="3"/>
      <c r="E133" s="10" t="s">
        <v>11</v>
      </c>
      <c r="F133" s="10"/>
      <c r="G133" s="9"/>
      <c r="H133" s="9"/>
      <c r="I133" s="3"/>
      <c r="J133" s="3"/>
      <c r="K133" s="56"/>
      <c r="L133" s="56"/>
    </row>
    <row r="134" spans="1:12" ht="13.15" customHeight="1">
      <c r="A134" s="3"/>
      <c r="B134" s="3"/>
      <c r="C134" s="3"/>
      <c r="D134" s="3"/>
      <c r="E134" s="3"/>
      <c r="F134" s="3"/>
      <c r="G134" s="9"/>
      <c r="H134" s="9"/>
      <c r="I134" s="3"/>
      <c r="J134" s="3"/>
      <c r="K134" s="56"/>
      <c r="L134" s="56"/>
    </row>
    <row r="135" spans="1:12" ht="13.15" customHeight="1">
      <c r="A135" s="8">
        <f t="shared" ref="A135:B139" si="16">A99</f>
        <v>-80</v>
      </c>
      <c r="B135" s="8">
        <f t="shared" si="16"/>
        <v>-200</v>
      </c>
      <c r="C135" s="3">
        <f>$F$33</f>
        <v>4983.1000979999999</v>
      </c>
      <c r="D135" s="3" t="s">
        <v>12</v>
      </c>
      <c r="E135" s="3"/>
      <c r="F135" s="3"/>
      <c r="G135" s="3">
        <v>0</v>
      </c>
      <c r="H135" s="9"/>
      <c r="I135" s="2"/>
      <c r="J135" s="3"/>
      <c r="K135" s="56"/>
      <c r="L135" s="56"/>
    </row>
    <row r="136" spans="1:12" ht="13.15" customHeight="1">
      <c r="A136" s="8">
        <f t="shared" si="16"/>
        <v>-80</v>
      </c>
      <c r="B136" s="8">
        <f t="shared" si="16"/>
        <v>-200</v>
      </c>
      <c r="C136" s="3">
        <f>C135-100</f>
        <v>4883.1000979999999</v>
      </c>
      <c r="D136" s="3" t="s">
        <v>12</v>
      </c>
      <c r="E136" s="3">
        <f>((A136-A135)^2+(C136-C135)^2+(B136-B135)^2)^0.5</f>
        <v>100</v>
      </c>
      <c r="F136" s="2">
        <v>1.44963</v>
      </c>
      <c r="G136" s="3">
        <f t="shared" ref="G136:G144" si="17">E136*F136</f>
        <v>144.96299999999999</v>
      </c>
      <c r="H136" s="3"/>
      <c r="I136" s="3"/>
      <c r="J136" s="2"/>
      <c r="K136" s="57"/>
      <c r="L136" s="56"/>
    </row>
    <row r="137" spans="1:12" ht="13.15" customHeight="1">
      <c r="A137" s="8">
        <f t="shared" si="16"/>
        <v>-80</v>
      </c>
      <c r="B137" s="8">
        <f t="shared" si="16"/>
        <v>-200</v>
      </c>
      <c r="C137" s="3">
        <f>C136-100</f>
        <v>4783.1000979999999</v>
      </c>
      <c r="D137" s="3" t="s">
        <v>12</v>
      </c>
      <c r="E137" s="3">
        <f t="shared" ref="E137:E144" si="18">((A137-A136)^2+(C137-C136)^2+(B137-B136)^2)^0.5</f>
        <v>100</v>
      </c>
      <c r="F137" s="2">
        <v>1.44963</v>
      </c>
      <c r="G137" s="3">
        <f t="shared" si="17"/>
        <v>144.96299999999999</v>
      </c>
      <c r="H137" s="3"/>
      <c r="I137" s="3"/>
      <c r="J137" s="2"/>
      <c r="K137" s="57"/>
      <c r="L137" s="56"/>
    </row>
    <row r="138" spans="1:12" ht="13.15" customHeight="1">
      <c r="A138" s="8">
        <f t="shared" si="16"/>
        <v>-80</v>
      </c>
      <c r="B138" s="8">
        <f t="shared" si="16"/>
        <v>-200</v>
      </c>
      <c r="C138" s="3">
        <f>C137-20</f>
        <v>4763.1000979999999</v>
      </c>
      <c r="D138" s="3" t="s">
        <v>13</v>
      </c>
      <c r="E138" s="3">
        <f t="shared" si="18"/>
        <v>20</v>
      </c>
      <c r="F138" s="9">
        <v>1</v>
      </c>
      <c r="G138" s="3">
        <f t="shared" si="17"/>
        <v>20</v>
      </c>
      <c r="H138" s="3"/>
      <c r="I138" s="3"/>
      <c r="J138" s="2"/>
      <c r="K138" s="57"/>
      <c r="L138" s="56"/>
    </row>
    <row r="139" spans="1:12" ht="13.15" customHeight="1">
      <c r="A139" s="8">
        <f t="shared" si="16"/>
        <v>-80</v>
      </c>
      <c r="B139" s="8">
        <f t="shared" si="16"/>
        <v>-200</v>
      </c>
      <c r="C139" s="3">
        <f>C138-100</f>
        <v>4663.1000979999999</v>
      </c>
      <c r="D139" s="3" t="s">
        <v>13</v>
      </c>
      <c r="E139" s="3">
        <f t="shared" si="18"/>
        <v>100</v>
      </c>
      <c r="F139" s="2">
        <v>1.44963</v>
      </c>
      <c r="G139" s="3">
        <f t="shared" si="17"/>
        <v>144.96299999999999</v>
      </c>
      <c r="H139" s="3"/>
      <c r="I139" s="3"/>
      <c r="J139" s="2"/>
      <c r="K139" s="57"/>
      <c r="L139" s="56"/>
    </row>
    <row r="140" spans="1:12" ht="13.15" customHeight="1">
      <c r="A140" s="8">
        <f>A102</f>
        <v>-80</v>
      </c>
      <c r="B140" s="8">
        <f>E$29</f>
        <v>-202.62689209999999</v>
      </c>
      <c r="C140" s="8">
        <f>F$29</f>
        <v>-183.88589479999999</v>
      </c>
      <c r="D140" s="3" t="s">
        <v>18</v>
      </c>
      <c r="E140" s="3">
        <f>((A140-A139)^2+(C140-C139)^2+(B140-B139)^2)^0.5</f>
        <v>4846.9867046404715</v>
      </c>
      <c r="F140" s="9">
        <v>1</v>
      </c>
      <c r="G140" s="3">
        <f t="shared" si="17"/>
        <v>4846.9867046404715</v>
      </c>
      <c r="H140" s="3"/>
      <c r="I140" s="3"/>
      <c r="J140" s="2"/>
      <c r="K140" s="57"/>
      <c r="L140" s="56"/>
    </row>
    <row r="141" spans="1:12" ht="13.15" customHeight="1">
      <c r="A141" s="8">
        <f>G$35</f>
        <v>-82.933525090000003</v>
      </c>
      <c r="B141" s="8">
        <f>E$35</f>
        <v>-183.98976139999999</v>
      </c>
      <c r="C141" s="8">
        <f>F$35</f>
        <v>-249.8195801</v>
      </c>
      <c r="D141" s="3" t="s">
        <v>27</v>
      </c>
      <c r="E141" s="3">
        <f t="shared" si="18"/>
        <v>68.579873632298131</v>
      </c>
      <c r="F141" s="2">
        <v>1.44963</v>
      </c>
      <c r="G141" s="3">
        <f t="shared" si="17"/>
        <v>99.415442213588335</v>
      </c>
      <c r="H141" s="3"/>
      <c r="I141" s="3"/>
      <c r="J141" s="2"/>
      <c r="K141" s="57"/>
      <c r="L141" s="56"/>
    </row>
    <row r="142" spans="1:12" ht="13.15" customHeight="1">
      <c r="A142" s="14">
        <f>G$36</f>
        <v>-94.494010930000002</v>
      </c>
      <c r="B142" s="14">
        <f>E$36</f>
        <v>-175.01884459999999</v>
      </c>
      <c r="C142" s="14">
        <f>F$36</f>
        <v>-19615.900389999999</v>
      </c>
      <c r="D142" s="3" t="s">
        <v>32</v>
      </c>
      <c r="E142" s="3">
        <f>((A142-A141)^2+(C142-C141)^2+(B142-B141)^2)^0.5</f>
        <v>19366.086338177833</v>
      </c>
      <c r="F142" s="9">
        <v>1</v>
      </c>
      <c r="G142" s="3">
        <f t="shared" si="17"/>
        <v>19366.086338177833</v>
      </c>
      <c r="H142" s="3"/>
      <c r="I142" s="3"/>
      <c r="J142" s="2"/>
      <c r="K142" s="57"/>
      <c r="L142" s="56"/>
    </row>
    <row r="143" spans="1:12" ht="13.15" customHeight="1">
      <c r="A143" s="3">
        <f>G$37</f>
        <v>-104.1040497</v>
      </c>
      <c r="B143" s="3">
        <f>E$37</f>
        <v>-594.18945310000004</v>
      </c>
      <c r="C143" s="3">
        <f>F$37</f>
        <v>-4178.0976559999999</v>
      </c>
      <c r="D143" s="3" t="s">
        <v>33</v>
      </c>
      <c r="E143" s="3">
        <f t="shared" si="18"/>
        <v>15443.495381738334</v>
      </c>
      <c r="F143" s="9">
        <v>1</v>
      </c>
      <c r="G143" s="3">
        <f t="shared" si="17"/>
        <v>15443.495381738334</v>
      </c>
      <c r="H143" s="3"/>
      <c r="I143" s="3"/>
      <c r="J143" s="2"/>
      <c r="K143" s="57"/>
      <c r="L143" s="56"/>
    </row>
    <row r="144" spans="1:12" ht="13.15" customHeight="1">
      <c r="A144" s="3">
        <f>G$38</f>
        <v>-113.5147552</v>
      </c>
      <c r="B144" s="3">
        <f>E$38</f>
        <v>305.29266360000003</v>
      </c>
      <c r="C144" s="3">
        <f>F$38</f>
        <v>-19908.494139999999</v>
      </c>
      <c r="D144" s="3" t="s">
        <v>46</v>
      </c>
      <c r="E144" s="3">
        <f t="shared" si="18"/>
        <v>15756.095016960282</v>
      </c>
      <c r="F144" s="9">
        <v>1</v>
      </c>
      <c r="G144" s="3">
        <f t="shared" si="17"/>
        <v>15756.095016960282</v>
      </c>
      <c r="H144" s="3"/>
      <c r="I144" s="3"/>
      <c r="J144" s="2"/>
      <c r="K144" s="57"/>
      <c r="L144" s="56"/>
    </row>
    <row r="145" spans="1:12" ht="13.15" customHeight="1">
      <c r="A145" s="3"/>
      <c r="B145" s="3"/>
      <c r="C145" s="3"/>
      <c r="D145" s="3"/>
      <c r="E145" s="3"/>
      <c r="F145" s="9"/>
      <c r="G145" s="3">
        <f>SUM(G136:G144)</f>
        <v>55966.967883730504</v>
      </c>
      <c r="H145" s="3"/>
      <c r="I145" s="2"/>
      <c r="J145" s="2"/>
      <c r="K145" s="57"/>
      <c r="L145" s="57"/>
    </row>
    <row r="146" spans="1:12" ht="13.15" customHeight="1">
      <c r="A146" s="3"/>
      <c r="B146" s="3"/>
      <c r="C146" s="3"/>
      <c r="D146" s="3"/>
      <c r="E146" s="3"/>
      <c r="F146" s="9"/>
      <c r="G146" s="3"/>
      <c r="H146" s="3"/>
      <c r="I146" s="3"/>
      <c r="J146" s="2"/>
      <c r="K146" s="57"/>
      <c r="L146" s="56"/>
    </row>
    <row r="147" spans="1:12" ht="13.15" customHeight="1">
      <c r="A147" s="3"/>
      <c r="B147" s="3"/>
      <c r="C147" s="3"/>
      <c r="D147" s="3"/>
      <c r="E147" s="10" t="s">
        <v>8</v>
      </c>
      <c r="F147" s="9"/>
      <c r="G147" s="3"/>
      <c r="H147" s="3"/>
      <c r="I147" s="3"/>
      <c r="J147" s="2"/>
      <c r="K147" s="57"/>
      <c r="L147" s="56"/>
    </row>
    <row r="148" spans="1:12" ht="13.15" customHeight="1">
      <c r="A148" s="3"/>
      <c r="C148" s="3"/>
      <c r="D148" s="3"/>
      <c r="E148" s="3"/>
      <c r="F148" s="9"/>
      <c r="G148" s="3"/>
      <c r="H148" s="3"/>
      <c r="I148" s="3"/>
      <c r="J148" s="2"/>
      <c r="K148" s="57"/>
      <c r="L148" s="56"/>
    </row>
    <row r="149" spans="1:12" ht="13.15" customHeight="1">
      <c r="A149" s="8">
        <f t="shared" ref="A149:C155" si="19">A112</f>
        <v>-80</v>
      </c>
      <c r="B149" s="3">
        <f>$E$26</f>
        <v>5013</v>
      </c>
      <c r="C149" s="8">
        <f t="shared" si="19"/>
        <v>-200</v>
      </c>
      <c r="D149" s="3" t="s">
        <v>9</v>
      </c>
      <c r="E149" s="3">
        <v>0</v>
      </c>
      <c r="F149" s="2">
        <v>1.44963</v>
      </c>
      <c r="G149" s="3">
        <f t="shared" ref="G149:G159" si="20">E149*F149</f>
        <v>0</v>
      </c>
      <c r="H149" s="3"/>
      <c r="I149" s="3"/>
      <c r="J149" s="2"/>
      <c r="K149" s="57"/>
      <c r="L149" s="56"/>
    </row>
    <row r="150" spans="1:12" ht="13.15" customHeight="1">
      <c r="A150" s="8">
        <f t="shared" si="19"/>
        <v>-80</v>
      </c>
      <c r="B150" s="3">
        <f>B149-100</f>
        <v>4913</v>
      </c>
      <c r="C150" s="8">
        <f t="shared" si="19"/>
        <v>-200</v>
      </c>
      <c r="D150" s="3" t="s">
        <v>9</v>
      </c>
      <c r="E150" s="3">
        <f>((A150-A149)^2+(C150-C149)^2+(B150-B149)^2)^0.5</f>
        <v>100</v>
      </c>
      <c r="F150" s="2">
        <v>1.44963</v>
      </c>
      <c r="G150" s="3">
        <f t="shared" si="20"/>
        <v>144.96299999999999</v>
      </c>
      <c r="H150" s="3"/>
      <c r="I150" s="3"/>
      <c r="J150" s="2"/>
      <c r="K150" s="57"/>
      <c r="L150" s="56"/>
    </row>
    <row r="151" spans="1:12" ht="13.15" customHeight="1">
      <c r="A151" s="8">
        <f t="shared" si="19"/>
        <v>-80</v>
      </c>
      <c r="B151" s="3">
        <f>B150-100</f>
        <v>4813</v>
      </c>
      <c r="C151" s="8">
        <f t="shared" si="19"/>
        <v>-200</v>
      </c>
      <c r="D151" s="3" t="s">
        <v>9</v>
      </c>
      <c r="E151" s="3">
        <f t="shared" ref="E151:E159" si="21">((A151-A150)^2+(C151-C150)^2+(B151-B150)^2)^0.5</f>
        <v>100</v>
      </c>
      <c r="F151" s="2">
        <v>1.44963</v>
      </c>
      <c r="G151" s="3">
        <f t="shared" si="20"/>
        <v>144.96299999999999</v>
      </c>
      <c r="H151" s="3"/>
      <c r="I151" s="3"/>
      <c r="J151" s="2"/>
      <c r="K151" s="57"/>
      <c r="L151" s="56"/>
    </row>
    <row r="152" spans="1:12" ht="13.15" customHeight="1">
      <c r="A152" s="8">
        <f t="shared" si="19"/>
        <v>-80</v>
      </c>
      <c r="B152" s="3">
        <f>B151-20</f>
        <v>4793</v>
      </c>
      <c r="C152" s="8">
        <f t="shared" si="19"/>
        <v>-200</v>
      </c>
      <c r="D152" s="3" t="s">
        <v>10</v>
      </c>
      <c r="E152" s="3">
        <f t="shared" si="21"/>
        <v>20</v>
      </c>
      <c r="F152" s="9">
        <v>1</v>
      </c>
      <c r="G152" s="3">
        <f t="shared" si="20"/>
        <v>20</v>
      </c>
      <c r="H152" s="3"/>
      <c r="I152" s="3"/>
      <c r="J152" s="2"/>
      <c r="K152" s="57"/>
      <c r="L152" s="56"/>
    </row>
    <row r="153" spans="1:12" ht="13.15" customHeight="1">
      <c r="A153" s="8">
        <f t="shared" si="19"/>
        <v>-80</v>
      </c>
      <c r="B153" s="3">
        <f>B152-100</f>
        <v>4693</v>
      </c>
      <c r="C153" s="8">
        <f t="shared" si="19"/>
        <v>-200</v>
      </c>
      <c r="D153" s="3" t="s">
        <v>10</v>
      </c>
      <c r="E153" s="3">
        <f t="shared" si="21"/>
        <v>100</v>
      </c>
      <c r="F153" s="2">
        <v>1.44963</v>
      </c>
      <c r="G153" s="3">
        <f t="shared" si="20"/>
        <v>144.96299999999999</v>
      </c>
      <c r="H153" s="3"/>
      <c r="I153" s="3"/>
      <c r="J153" s="2"/>
      <c r="K153" s="57"/>
      <c r="L153" s="56"/>
    </row>
    <row r="154" spans="1:12" ht="13.15" customHeight="1">
      <c r="A154" s="8">
        <f t="shared" si="19"/>
        <v>-82.898208620000005</v>
      </c>
      <c r="B154" s="8">
        <f>E$28</f>
        <v>-136.61955259999999</v>
      </c>
      <c r="C154" s="8">
        <f>F$28</f>
        <v>-202.61747740000001</v>
      </c>
      <c r="D154" s="3" t="s">
        <v>25</v>
      </c>
      <c r="E154" s="3">
        <f t="shared" si="21"/>
        <v>4829.6211314819893</v>
      </c>
      <c r="F154" s="9">
        <v>1</v>
      </c>
      <c r="G154" s="3">
        <f t="shared" si="20"/>
        <v>4829.6211314819893</v>
      </c>
      <c r="H154" s="3"/>
      <c r="I154" s="3"/>
      <c r="J154" s="2"/>
      <c r="K154" s="57"/>
      <c r="L154" s="56"/>
    </row>
    <row r="155" spans="1:12" ht="13.15" customHeight="1">
      <c r="A155" s="3">
        <f t="shared" si="19"/>
        <v>-82.905319210000002</v>
      </c>
      <c r="B155" s="8">
        <f>E$29</f>
        <v>-202.62689209999999</v>
      </c>
      <c r="C155" s="8">
        <f>F$29</f>
        <v>-183.88589479999999</v>
      </c>
      <c r="D155" s="3" t="s">
        <v>18</v>
      </c>
      <c r="E155" s="3">
        <f t="shared" si="21"/>
        <v>68.613709308922907</v>
      </c>
      <c r="F155" s="2">
        <v>1.44963</v>
      </c>
      <c r="G155" s="3">
        <f t="shared" si="20"/>
        <v>99.464491425493918</v>
      </c>
      <c r="H155" s="3"/>
      <c r="I155" s="3"/>
      <c r="J155" s="2"/>
      <c r="K155" s="57"/>
      <c r="L155" s="56"/>
    </row>
    <row r="156" spans="1:12" ht="13.15" customHeight="1">
      <c r="A156" s="3">
        <f>A141</f>
        <v>-82.933525090000003</v>
      </c>
      <c r="B156" s="8">
        <f>E$35</f>
        <v>-183.98976139999999</v>
      </c>
      <c r="C156" s="8">
        <f>F$35</f>
        <v>-249.8195801</v>
      </c>
      <c r="D156" s="3" t="s">
        <v>19</v>
      </c>
      <c r="E156" s="3">
        <f t="shared" si="21"/>
        <v>68.517109494928249</v>
      </c>
      <c r="F156" s="2">
        <v>1.44963</v>
      </c>
      <c r="G156" s="3">
        <f t="shared" si="20"/>
        <v>99.324457437132835</v>
      </c>
      <c r="H156" s="3"/>
      <c r="I156" s="3"/>
      <c r="J156" s="2"/>
      <c r="K156" s="57"/>
      <c r="L156" s="56"/>
    </row>
    <row r="157" spans="1:12" ht="13.15" customHeight="1">
      <c r="A157" s="14">
        <f>A142</f>
        <v>-94.494010930000002</v>
      </c>
      <c r="B157" s="14">
        <f>E$36</f>
        <v>-175.01884459999999</v>
      </c>
      <c r="C157" s="14">
        <f>F$36</f>
        <v>-19615.900389999999</v>
      </c>
      <c r="D157" s="3" t="s">
        <v>32</v>
      </c>
      <c r="E157" s="3">
        <f t="shared" si="21"/>
        <v>19366.086338177833</v>
      </c>
      <c r="F157" s="9">
        <v>1</v>
      </c>
      <c r="G157" s="3">
        <f t="shared" si="20"/>
        <v>19366.086338177833</v>
      </c>
      <c r="H157" s="3"/>
      <c r="I157" s="3"/>
      <c r="J157" s="2"/>
      <c r="K157" s="57"/>
      <c r="L157" s="56"/>
    </row>
    <row r="158" spans="1:12" ht="13.15" customHeight="1">
      <c r="A158" s="14">
        <f>A143</f>
        <v>-104.1040497</v>
      </c>
      <c r="B158" s="3">
        <f>E$37</f>
        <v>-594.18945310000004</v>
      </c>
      <c r="C158" s="3">
        <f>F$37</f>
        <v>-4178.0976559999999</v>
      </c>
      <c r="D158" s="3" t="s">
        <v>33</v>
      </c>
      <c r="E158" s="3">
        <f t="shared" si="21"/>
        <v>15443.495381738334</v>
      </c>
      <c r="F158" s="9">
        <v>1</v>
      </c>
      <c r="G158" s="3">
        <f t="shared" si="20"/>
        <v>15443.495381738334</v>
      </c>
      <c r="H158" s="3"/>
      <c r="I158" s="3"/>
      <c r="J158" s="2"/>
      <c r="K158" s="57"/>
      <c r="L158" s="56"/>
    </row>
    <row r="159" spans="1:12" ht="13.15" customHeight="1">
      <c r="A159" s="14">
        <f>A144</f>
        <v>-113.5147552</v>
      </c>
      <c r="B159" s="3">
        <f>E$38</f>
        <v>305.29266360000003</v>
      </c>
      <c r="C159" s="3">
        <f>F$38</f>
        <v>-19908.494139999999</v>
      </c>
      <c r="D159" s="3" t="s">
        <v>46</v>
      </c>
      <c r="E159" s="3">
        <f t="shared" si="21"/>
        <v>15756.095016960282</v>
      </c>
      <c r="F159" s="9">
        <v>1</v>
      </c>
      <c r="G159" s="3">
        <f t="shared" si="20"/>
        <v>15756.095016960282</v>
      </c>
      <c r="H159" s="3"/>
      <c r="I159" s="3"/>
      <c r="J159" s="2"/>
      <c r="K159" s="57"/>
      <c r="L159" s="56"/>
    </row>
    <row r="160" spans="1:12" ht="13.15" customHeight="1">
      <c r="A160" s="3"/>
      <c r="B160" s="3"/>
      <c r="C160" s="3"/>
      <c r="D160" s="3"/>
      <c r="E160" s="3"/>
      <c r="F160" s="3"/>
      <c r="G160" s="3">
        <f>SUM(G149:G159)</f>
        <v>56048.975817221064</v>
      </c>
      <c r="H160" s="10">
        <f>(G145+G160)/2</f>
        <v>56007.971850475784</v>
      </c>
      <c r="I160" s="18">
        <f>G160-G145</f>
        <v>82.00793349056039</v>
      </c>
      <c r="J160" s="2"/>
      <c r="K160" s="57"/>
      <c r="L160" s="57"/>
    </row>
  </sheetData>
  <phoneticPr fontId="2" type="noConversion"/>
  <pageMargins left="0.75" right="0.75" top="1" bottom="1" header="0.5" footer="0.5"/>
  <pageSetup scale="80" orientation="landscape" r:id="rId1"/>
  <headerFooter alignWithMargins="0"/>
  <rowBreaks count="4" manualBreakCount="4">
    <brk id="42" max="11" man="1"/>
    <brk id="64" max="16383" man="1"/>
    <brk id="90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stable rc</vt:lpstr>
      <vt:lpstr>'stable rc'!Print_Area</vt:lpstr>
      <vt:lpstr>'stable rc'!Print_Titles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cp:lastPrinted>2012-01-27T00:10:26Z</cp:lastPrinted>
  <dcterms:created xsi:type="dcterms:W3CDTF">2007-09-21T22:34:09Z</dcterms:created>
  <dcterms:modified xsi:type="dcterms:W3CDTF">2012-06-08T21:39:11Z</dcterms:modified>
</cp:coreProperties>
</file>