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4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'Sheet1'!$A$1:$AQ$150</definedName>
  </definedNames>
  <calcPr fullCalcOnLoad="1"/>
</workbook>
</file>

<file path=xl/sharedStrings.xml><?xml version="1.0" encoding="utf-8"?>
<sst xmlns="http://schemas.openxmlformats.org/spreadsheetml/2006/main" count="415" uniqueCount="52">
  <si>
    <t>HLTS Prototype Adjustment Test Results</t>
  </si>
  <si>
    <t>Derek Bridges</t>
  </si>
  <si>
    <t>v1</t>
  </si>
  <si>
    <t>Angled Clamp Adjustment</t>
  </si>
  <si>
    <t>Yaw Adjustment (Rotational Adjuster)</t>
  </si>
  <si>
    <t>Vertical Adjustment (Additional Mass)</t>
  </si>
  <si>
    <t>Pitch Adjustment (Upper Wire C-Clamp)</t>
  </si>
  <si>
    <t>Additional Mass</t>
  </si>
  <si>
    <t>g</t>
  </si>
  <si>
    <t>in</t>
  </si>
  <si>
    <t>Clamp Angle</t>
  </si>
  <si>
    <t>deg</t>
  </si>
  <si>
    <t>Upper Blades (D020617-C)</t>
  </si>
  <si>
    <t>mm</t>
  </si>
  <si>
    <t>rad</t>
  </si>
  <si>
    <t>Vertical Distance from Blade Clamp to Blade Tip (Assuming Straight Blade)</t>
  </si>
  <si>
    <t>Distance from Blade Clamp to Blade Tip</t>
  </si>
  <si>
    <t>History</t>
  </si>
  <si>
    <t>Note: Not an actual measurement, only a calculation</t>
  </si>
  <si>
    <t>Distance from Mirror to Wall</t>
  </si>
  <si>
    <t>Lower Blades (D020615-v1)</t>
  </si>
  <si>
    <t>Precision</t>
  </si>
  <si>
    <t>Double Yaw Angle</t>
  </si>
  <si>
    <t>Yaw Angle</t>
  </si>
  <si>
    <t>Notes</t>
  </si>
  <si>
    <t>Nominal position</t>
  </si>
  <si>
    <t>Maximum positive yaw value</t>
  </si>
  <si>
    <t>Maximum negative yaw value - limited by push/pull screw interference</t>
  </si>
  <si>
    <t>Distance from Optical Table to Upper Mass Side Magnet (+y side)</t>
  </si>
  <si>
    <t>Distance from Optical Table to Upper Mass Side Magnet (-y side)</t>
  </si>
  <si>
    <t>Lateral Distance between Vertical Measurements</t>
  </si>
  <si>
    <t>Average Distance from Optical Table to Upper Mass Side Magnets</t>
  </si>
  <si>
    <t>Distance from Optical Table to Lower Washer on Bottom Mass</t>
  </si>
  <si>
    <t>Height Difference</t>
  </si>
  <si>
    <t>Roll Mass Position from Right Side of T-Section (+y Direction)</t>
  </si>
  <si>
    <t>Absolute Roll Angle</t>
  </si>
  <si>
    <t>Relative Roll Angle</t>
  </si>
  <si>
    <t>Maximum adjustment (+y direction)</t>
  </si>
  <si>
    <t>Centered mass</t>
  </si>
  <si>
    <t>Maximum adjustment (-y direction)</t>
  </si>
  <si>
    <t>Adjustment sensitivity (0.5 mm)</t>
  </si>
  <si>
    <t>Double Pitch Angle</t>
  </si>
  <si>
    <t>Pitch Angle</t>
  </si>
  <si>
    <t>Upper wire against back side of slot</t>
  </si>
  <si>
    <t>Upper wire against front side of slot</t>
  </si>
  <si>
    <t>Pitch Mass Position from Front Side of T-Section (+x Direction)</t>
  </si>
  <si>
    <t>Optical Lever - Distance from Nominal Position (in +z Direction)</t>
  </si>
  <si>
    <t>Optical Lever - Distance from Nominal Position (in +y Direction)</t>
  </si>
  <si>
    <t>Pitch Adjustment (Sliding Mass - D020608-v1)</t>
  </si>
  <si>
    <t>Roll Adjustment (Sliding Mass - D030139-v1)</t>
  </si>
  <si>
    <t>Upper Mass (D070335-v2)</t>
  </si>
  <si>
    <t>Intermediate Mass (D070334-v2)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</si>
</sst>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0.0"/>
    <numFmt numFmtId="167" formatCode="0.000"/>
    <numFmt numFmtId="168" formatCode="0.0000"/>
    <numFmt numFmtId="169" formatCode="0.000E+00"/>
    <numFmt numFmtId="170" formatCode="0.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75"/>
      <name val="Arial"/>
      <family val="0"/>
    </font>
    <font>
      <sz val="8.5"/>
      <name val="Arial"/>
      <family val="0"/>
    </font>
    <font>
      <sz val="10"/>
      <name val="Symbol"/>
      <family val="1"/>
    </font>
    <font>
      <vertAlign val="superscript"/>
      <sz val="10"/>
      <name val="Arial"/>
      <family val="0"/>
    </font>
    <font>
      <sz val="8.75"/>
      <name val="Arial"/>
      <family val="0"/>
    </font>
    <font>
      <vertAlign val="superscript"/>
      <sz val="9.7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Continuous"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168" fontId="0" fillId="0" borderId="9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 horizontal="centerContinuous"/>
    </xf>
    <xf numFmtId="166" fontId="0" fillId="0" borderId="1" xfId="0" applyNumberFormat="1" applyFill="1" applyBorder="1" applyAlignment="1">
      <alignment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8" xfId="0" applyNumberFormat="1" applyBorder="1" applyAlignment="1">
      <alignment/>
    </xf>
    <xf numFmtId="167" fontId="0" fillId="0" borderId="3" xfId="0" applyNumberFormat="1" applyBorder="1" applyAlignment="1">
      <alignment horizontal="centerContinuous" vertical="center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h = -0.003*(m) + 607.550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0.963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Sheet1!$A$53:$A$58</c:f>
              <c:numCache/>
            </c:numRef>
          </c:xVal>
          <c:yVal>
            <c:numRef>
              <c:f>Sheet1!$P$53:$P$58</c:f>
              <c:numCache/>
            </c:numRef>
          </c:yVal>
          <c:smooth val="0"/>
        </c:ser>
        <c:axId val="51591308"/>
        <c:axId val="61668589"/>
      </c:scatterChart>
      <c:valAx>
        <c:axId val="5159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Additional Mass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crossBetween val="midCat"/>
        <c:dispUnits/>
      </c:valAx>
      <c:valAx>
        <c:axId val="6166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Height Above Optical Table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j 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= -1.24E-04(y) + 9.19E-03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9.95E-01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Sheet1!$A$70:$A$73</c:f>
              <c:numCache/>
            </c:numRef>
          </c:xVal>
          <c:yVal>
            <c:numRef>
              <c:f>Sheet1!$U$70:$U$73</c:f>
              <c:numCache/>
            </c:numRef>
          </c:yVal>
          <c:smooth val="0"/>
        </c:ser>
        <c:axId val="18146390"/>
        <c:axId val="29099783"/>
      </c:scatterChart>
      <c:valAx>
        <c:axId val="1814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Sliding Roll Mass Position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crossBetween val="midCat"/>
        <c:dispUnits/>
      </c:valAx>
      <c:valAx>
        <c:axId val="29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Absolute Roll Angle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q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0.0011(x) - 0.0023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Sheet1!$A$97:$A$101</c:f>
              <c:numCache/>
            </c:numRef>
          </c:xVal>
          <c:yVal>
            <c:numRef>
              <c:f>Sheet1!$P$97:$P$101</c:f>
              <c:numCache/>
            </c:numRef>
          </c:yVal>
          <c:smooth val="0"/>
        </c:ser>
        <c:axId val="60571456"/>
        <c:axId val="8272193"/>
      </c:scatterChart>
      <c:valAx>
        <c:axId val="6057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Sliding Pitch Mass Position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72193"/>
        <c:crosses val="autoZero"/>
        <c:crossBetween val="midCat"/>
        <c:dispUnits/>
      </c:valAx>
      <c:valAx>
        <c:axId val="827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Pitch Angle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h = -0.0056(m) + 144.13
R</a:t>
                    </a:r>
                    <a:r>
                      <a:rPr lang="en-US" cap="none" sz="9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 = 0.9792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Sheet1!$A$134:$A$138</c:f>
              <c:numCache/>
            </c:numRef>
          </c:xVal>
          <c:yVal>
            <c:numRef>
              <c:f>Sheet1!$F$134:$F$138</c:f>
              <c:numCache/>
            </c:numRef>
          </c:yVal>
          <c:smooth val="0"/>
        </c:ser>
        <c:axId val="7340874"/>
        <c:axId val="66067867"/>
      </c:scatterChart>
      <c:valAx>
        <c:axId val="734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Additional Mass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7867"/>
        <c:crosses val="autoZero"/>
        <c:crossBetween val="midCat"/>
        <c:dispUnits/>
      </c:val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Height Above Optical Table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408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44</xdr:row>
      <xdr:rowOff>0</xdr:rowOff>
    </xdr:from>
    <xdr:to>
      <xdr:col>26</xdr:col>
      <xdr:colOff>0</xdr:colOff>
      <xdr:row>60</xdr:row>
      <xdr:rowOff>0</xdr:rowOff>
    </xdr:to>
    <xdr:graphicFrame>
      <xdr:nvGraphicFramePr>
        <xdr:cNvPr id="1" name="Chart 2"/>
        <xdr:cNvGraphicFramePr/>
      </xdr:nvGraphicFramePr>
      <xdr:xfrm>
        <a:off x="11096625" y="7486650"/>
        <a:ext cx="4972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62</xdr:row>
      <xdr:rowOff>0</xdr:rowOff>
    </xdr:from>
    <xdr:to>
      <xdr:col>43</xdr:col>
      <xdr:colOff>0</xdr:colOff>
      <xdr:row>78</xdr:row>
      <xdr:rowOff>0</xdr:rowOff>
    </xdr:to>
    <xdr:graphicFrame>
      <xdr:nvGraphicFramePr>
        <xdr:cNvPr id="2" name="Chart 3"/>
        <xdr:cNvGraphicFramePr/>
      </xdr:nvGraphicFramePr>
      <xdr:xfrm>
        <a:off x="21612225" y="10725150"/>
        <a:ext cx="4876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93</xdr:row>
      <xdr:rowOff>0</xdr:rowOff>
    </xdr:from>
    <xdr:to>
      <xdr:col>28</xdr:col>
      <xdr:colOff>0</xdr:colOff>
      <xdr:row>110</xdr:row>
      <xdr:rowOff>0</xdr:rowOff>
    </xdr:to>
    <xdr:graphicFrame>
      <xdr:nvGraphicFramePr>
        <xdr:cNvPr id="3" name="Chart 4"/>
        <xdr:cNvGraphicFramePr/>
      </xdr:nvGraphicFramePr>
      <xdr:xfrm>
        <a:off x="12315825" y="16230600"/>
        <a:ext cx="50292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130</xdr:row>
      <xdr:rowOff>0</xdr:rowOff>
    </xdr:from>
    <xdr:to>
      <xdr:col>16</xdr:col>
      <xdr:colOff>0</xdr:colOff>
      <xdr:row>147</xdr:row>
      <xdr:rowOff>9525</xdr:rowOff>
    </xdr:to>
    <xdr:graphicFrame>
      <xdr:nvGraphicFramePr>
        <xdr:cNvPr id="4" name="Chart 5"/>
        <xdr:cNvGraphicFramePr/>
      </xdr:nvGraphicFramePr>
      <xdr:xfrm>
        <a:off x="5000625" y="22545675"/>
        <a:ext cx="4876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tabSelected="1" workbookViewId="0" topLeftCell="A79">
      <selection activeCell="K108" sqref="K108"/>
    </sheetView>
  </sheetViews>
  <sheetFormatPr defaultColWidth="9.140625" defaultRowHeight="12.75"/>
  <cols>
    <col min="2" max="2" width="11.00390625" style="0" bestFit="1" customWidth="1"/>
    <col min="21" max="21" width="9.421875" style="0" bestFit="1" customWidth="1"/>
    <col min="23" max="23" width="9.421875" style="0" bestFit="1" customWidth="1"/>
    <col min="26" max="26" width="10.00390625" style="0" bestFit="1" customWidth="1"/>
    <col min="28" max="28" width="10.00390625" style="0" bestFit="1" customWidth="1"/>
  </cols>
  <sheetData>
    <row r="1" ht="12.75">
      <c r="A1" s="2" t="s">
        <v>0</v>
      </c>
    </row>
    <row r="2" ht="12.75">
      <c r="A2" t="s">
        <v>1</v>
      </c>
    </row>
    <row r="4" spans="1:2" ht="12.75">
      <c r="A4" s="3" t="s">
        <v>17</v>
      </c>
      <c r="B4" s="3"/>
    </row>
    <row r="5" spans="1:2" ht="12.75">
      <c r="A5" t="s">
        <v>2</v>
      </c>
      <c r="B5" s="1">
        <v>40352</v>
      </c>
    </row>
    <row r="7" ht="12.75">
      <c r="A7" s="2" t="s">
        <v>12</v>
      </c>
    </row>
    <row r="8" ht="12.75">
      <c r="A8" t="s">
        <v>3</v>
      </c>
    </row>
    <row r="10" spans="1:4" ht="12.75">
      <c r="A10" s="7" t="s">
        <v>16</v>
      </c>
      <c r="B10" s="8"/>
      <c r="C10" s="8"/>
      <c r="D10" s="9"/>
    </row>
    <row r="11" spans="1:4" ht="12.75">
      <c r="A11" s="6">
        <v>250</v>
      </c>
      <c r="B11" s="5" t="s">
        <v>13</v>
      </c>
      <c r="C11" s="4">
        <f>A11/25.4</f>
        <v>9.84251968503937</v>
      </c>
      <c r="D11" s="5" t="s">
        <v>9</v>
      </c>
    </row>
    <row r="13" spans="1:9" ht="28.5" customHeight="1">
      <c r="A13" s="32" t="s">
        <v>10</v>
      </c>
      <c r="B13" s="33"/>
      <c r="C13" s="33"/>
      <c r="D13" s="34"/>
      <c r="F13" s="35" t="s">
        <v>15</v>
      </c>
      <c r="G13" s="36"/>
      <c r="H13" s="36"/>
      <c r="I13" s="37"/>
    </row>
    <row r="14" spans="1:9" ht="12.75">
      <c r="A14" s="11">
        <v>-3.5</v>
      </c>
      <c r="B14" s="19" t="s">
        <v>11</v>
      </c>
      <c r="C14" s="25">
        <f>A14*PI()/180</f>
        <v>-0.061086523819801536</v>
      </c>
      <c r="D14" s="10" t="s">
        <v>14</v>
      </c>
      <c r="F14" s="22">
        <f>$C$11*SIN(C14)</f>
        <v>-0.600871452114733</v>
      </c>
      <c r="G14" s="10" t="s">
        <v>9</v>
      </c>
      <c r="H14" s="22">
        <f>$A$11*SIN(C14)</f>
        <v>-15.262134883714218</v>
      </c>
      <c r="I14" s="10" t="s">
        <v>13</v>
      </c>
    </row>
    <row r="15" spans="1:9" ht="12.75">
      <c r="A15" s="11">
        <v>-3</v>
      </c>
      <c r="B15" s="19" t="s">
        <v>11</v>
      </c>
      <c r="C15" s="26">
        <f aca="true" t="shared" si="0" ref="C15:C28">A15*PI()/180</f>
        <v>-0.05235987755982988</v>
      </c>
      <c r="D15" s="12" t="s">
        <v>14</v>
      </c>
      <c r="F15" s="23">
        <f aca="true" t="shared" si="1" ref="F15:F28">$C$11*SIN(C15)</f>
        <v>-0.5151176795565338</v>
      </c>
      <c r="G15" s="12" t="s">
        <v>9</v>
      </c>
      <c r="H15" s="23">
        <f aca="true" t="shared" si="2" ref="H15:H28">$A$11*SIN(C15)</f>
        <v>-13.083989060735957</v>
      </c>
      <c r="I15" s="12" t="s">
        <v>13</v>
      </c>
    </row>
    <row r="16" spans="1:9" ht="12.75">
      <c r="A16" s="11">
        <v>-2.5</v>
      </c>
      <c r="B16" s="19" t="s">
        <v>11</v>
      </c>
      <c r="C16" s="26">
        <f t="shared" si="0"/>
        <v>-0.04363323129985824</v>
      </c>
      <c r="D16" s="12" t="s">
        <v>14</v>
      </c>
      <c r="F16" s="23">
        <f t="shared" si="1"/>
        <v>-0.42932467879267716</v>
      </c>
      <c r="G16" s="12" t="s">
        <v>9</v>
      </c>
      <c r="H16" s="23">
        <f t="shared" si="2"/>
        <v>-10.904846841334</v>
      </c>
      <c r="I16" s="12" t="s">
        <v>13</v>
      </c>
    </row>
    <row r="17" spans="1:9" ht="12.75">
      <c r="A17" s="11">
        <v>-2</v>
      </c>
      <c r="B17" s="19" t="s">
        <v>11</v>
      </c>
      <c r="C17" s="26">
        <f t="shared" si="0"/>
        <v>-0.03490658503988659</v>
      </c>
      <c r="D17" s="12" t="s">
        <v>14</v>
      </c>
      <c r="F17" s="23">
        <f t="shared" si="1"/>
        <v>-0.34349898329233236</v>
      </c>
      <c r="G17" s="12" t="s">
        <v>9</v>
      </c>
      <c r="H17" s="23">
        <f t="shared" si="2"/>
        <v>-8.724874175625242</v>
      </c>
      <c r="I17" s="12" t="s">
        <v>13</v>
      </c>
    </row>
    <row r="18" spans="1:9" ht="12.75">
      <c r="A18" s="11">
        <v>-1.5</v>
      </c>
      <c r="B18" s="19" t="s">
        <v>11</v>
      </c>
      <c r="C18" s="26">
        <f t="shared" si="0"/>
        <v>-0.02617993877991494</v>
      </c>
      <c r="D18" s="12" t="s">
        <v>14</v>
      </c>
      <c r="F18" s="23">
        <f t="shared" si="1"/>
        <v>-0.2576471290144995</v>
      </c>
      <c r="G18" s="12" t="s">
        <v>9</v>
      </c>
      <c r="H18" s="23">
        <f t="shared" si="2"/>
        <v>-6.544237076968288</v>
      </c>
      <c r="I18" s="12" t="s">
        <v>13</v>
      </c>
    </row>
    <row r="19" spans="1:9" ht="12.75">
      <c r="A19" s="11">
        <v>-1</v>
      </c>
      <c r="B19" s="19" t="s">
        <v>11</v>
      </c>
      <c r="C19" s="26">
        <f t="shared" si="0"/>
        <v>-0.017453292519943295</v>
      </c>
      <c r="D19" s="12" t="s">
        <v>14</v>
      </c>
      <c r="F19" s="23">
        <f t="shared" si="1"/>
        <v>-0.17177565391027078</v>
      </c>
      <c r="G19" s="12" t="s">
        <v>9</v>
      </c>
      <c r="H19" s="23">
        <f t="shared" si="2"/>
        <v>-4.363101609320878</v>
      </c>
      <c r="I19" s="12" t="s">
        <v>13</v>
      </c>
    </row>
    <row r="20" spans="1:9" ht="12.75">
      <c r="A20" s="11">
        <v>-0.5</v>
      </c>
      <c r="B20" s="19" t="s">
        <v>11</v>
      </c>
      <c r="C20" s="26">
        <f t="shared" si="0"/>
        <v>-0.008726646259971648</v>
      </c>
      <c r="D20" s="12" t="s">
        <v>14</v>
      </c>
      <c r="F20" s="23">
        <f t="shared" si="1"/>
        <v>-0.0858910974249403</v>
      </c>
      <c r="G20" s="12" t="s">
        <v>9</v>
      </c>
      <c r="H20" s="23">
        <f t="shared" si="2"/>
        <v>-2.1816338745934836</v>
      </c>
      <c r="I20" s="12" t="s">
        <v>13</v>
      </c>
    </row>
    <row r="21" spans="1:9" ht="12.75">
      <c r="A21" s="11">
        <v>0</v>
      </c>
      <c r="B21" s="19" t="s">
        <v>11</v>
      </c>
      <c r="C21" s="26">
        <f t="shared" si="0"/>
        <v>0</v>
      </c>
      <c r="D21" s="12" t="s">
        <v>14</v>
      </c>
      <c r="F21" s="23">
        <f t="shared" si="1"/>
        <v>0</v>
      </c>
      <c r="G21" s="12" t="s">
        <v>9</v>
      </c>
      <c r="H21" s="23">
        <f t="shared" si="2"/>
        <v>0</v>
      </c>
      <c r="I21" s="12" t="s">
        <v>13</v>
      </c>
    </row>
    <row r="22" spans="1:9" ht="12.75">
      <c r="A22" s="11">
        <v>0.5</v>
      </c>
      <c r="B22" s="19" t="s">
        <v>11</v>
      </c>
      <c r="C22" s="26">
        <f t="shared" si="0"/>
        <v>0.008726646259971648</v>
      </c>
      <c r="D22" s="12" t="s">
        <v>14</v>
      </c>
      <c r="F22" s="23">
        <f t="shared" si="1"/>
        <v>0.0858910974249403</v>
      </c>
      <c r="G22" s="12" t="s">
        <v>9</v>
      </c>
      <c r="H22" s="23">
        <f t="shared" si="2"/>
        <v>2.1816338745934836</v>
      </c>
      <c r="I22" s="12" t="s">
        <v>13</v>
      </c>
    </row>
    <row r="23" spans="1:9" ht="12.75">
      <c r="A23" s="11">
        <v>1</v>
      </c>
      <c r="B23" s="19" t="s">
        <v>11</v>
      </c>
      <c r="C23" s="26">
        <f t="shared" si="0"/>
        <v>0.017453292519943295</v>
      </c>
      <c r="D23" s="12" t="s">
        <v>14</v>
      </c>
      <c r="F23" s="23">
        <f t="shared" si="1"/>
        <v>0.17177565391027078</v>
      </c>
      <c r="G23" s="12" t="s">
        <v>9</v>
      </c>
      <c r="H23" s="23">
        <f t="shared" si="2"/>
        <v>4.363101609320878</v>
      </c>
      <c r="I23" s="12" t="s">
        <v>13</v>
      </c>
    </row>
    <row r="24" spans="1:9" ht="12.75">
      <c r="A24" s="11">
        <v>1.5</v>
      </c>
      <c r="B24" s="19" t="s">
        <v>11</v>
      </c>
      <c r="C24" s="26">
        <f t="shared" si="0"/>
        <v>0.02617993877991494</v>
      </c>
      <c r="D24" s="12" t="s">
        <v>14</v>
      </c>
      <c r="F24" s="23">
        <f t="shared" si="1"/>
        <v>0.2576471290144995</v>
      </c>
      <c r="G24" s="12" t="s">
        <v>9</v>
      </c>
      <c r="H24" s="23">
        <f t="shared" si="2"/>
        <v>6.544237076968288</v>
      </c>
      <c r="I24" s="12" t="s">
        <v>13</v>
      </c>
    </row>
    <row r="25" spans="1:9" ht="12.75">
      <c r="A25" s="11">
        <v>2</v>
      </c>
      <c r="B25" s="19" t="s">
        <v>11</v>
      </c>
      <c r="C25" s="26">
        <f t="shared" si="0"/>
        <v>0.03490658503988659</v>
      </c>
      <c r="D25" s="12" t="s">
        <v>14</v>
      </c>
      <c r="F25" s="23">
        <f t="shared" si="1"/>
        <v>0.34349898329233236</v>
      </c>
      <c r="G25" s="12" t="s">
        <v>9</v>
      </c>
      <c r="H25" s="23">
        <f t="shared" si="2"/>
        <v>8.724874175625242</v>
      </c>
      <c r="I25" s="12" t="s">
        <v>13</v>
      </c>
    </row>
    <row r="26" spans="1:9" ht="12.75">
      <c r="A26" s="11">
        <v>2.5</v>
      </c>
      <c r="B26" s="19" t="s">
        <v>11</v>
      </c>
      <c r="C26" s="26">
        <f t="shared" si="0"/>
        <v>0.04363323129985824</v>
      </c>
      <c r="D26" s="12" t="s">
        <v>14</v>
      </c>
      <c r="F26" s="23">
        <f t="shared" si="1"/>
        <v>0.42932467879267716</v>
      </c>
      <c r="G26" s="12" t="s">
        <v>9</v>
      </c>
      <c r="H26" s="23">
        <f t="shared" si="2"/>
        <v>10.904846841334</v>
      </c>
      <c r="I26" s="12" t="s">
        <v>13</v>
      </c>
    </row>
    <row r="27" spans="1:9" ht="12.75">
      <c r="A27" s="11">
        <v>3</v>
      </c>
      <c r="B27" s="19" t="s">
        <v>11</v>
      </c>
      <c r="C27" s="26">
        <f t="shared" si="0"/>
        <v>0.05235987755982988</v>
      </c>
      <c r="D27" s="12" t="s">
        <v>14</v>
      </c>
      <c r="F27" s="23">
        <f t="shared" si="1"/>
        <v>0.5151176795565338</v>
      </c>
      <c r="G27" s="12" t="s">
        <v>9</v>
      </c>
      <c r="H27" s="23">
        <f t="shared" si="2"/>
        <v>13.083989060735957</v>
      </c>
      <c r="I27" s="12" t="s">
        <v>13</v>
      </c>
    </row>
    <row r="28" spans="1:9" ht="12.75">
      <c r="A28" s="13">
        <v>3.5</v>
      </c>
      <c r="B28" s="20" t="s">
        <v>11</v>
      </c>
      <c r="C28" s="27">
        <f t="shared" si="0"/>
        <v>0.061086523819801536</v>
      </c>
      <c r="D28" s="14" t="s">
        <v>14</v>
      </c>
      <c r="F28" s="24">
        <f t="shared" si="1"/>
        <v>0.600871452114733</v>
      </c>
      <c r="G28" s="14" t="s">
        <v>9</v>
      </c>
      <c r="H28" s="24">
        <f t="shared" si="2"/>
        <v>15.262134883714218</v>
      </c>
      <c r="I28" s="14" t="s">
        <v>13</v>
      </c>
    </row>
    <row r="30" ht="12.75">
      <c r="A30" s="29" t="s">
        <v>18</v>
      </c>
    </row>
    <row r="32" ht="12.75">
      <c r="A32" t="s">
        <v>4</v>
      </c>
    </row>
    <row r="34" spans="1:4" ht="12.75">
      <c r="A34" s="7" t="s">
        <v>19</v>
      </c>
      <c r="B34" s="8"/>
      <c r="C34" s="8"/>
      <c r="D34" s="9"/>
    </row>
    <row r="35" spans="1:4" ht="12.75">
      <c r="A35" s="6">
        <f>(10*12)+8.5</f>
        <v>128.5</v>
      </c>
      <c r="B35" s="5" t="s">
        <v>9</v>
      </c>
      <c r="C35" s="6">
        <f>A35*25.4</f>
        <v>3263.8999999999996</v>
      </c>
      <c r="D35" s="5" t="s">
        <v>13</v>
      </c>
    </row>
    <row r="37" spans="1:22" ht="25.5" customHeight="1">
      <c r="A37" s="35" t="s">
        <v>47</v>
      </c>
      <c r="B37" s="36"/>
      <c r="C37" s="36"/>
      <c r="D37" s="37"/>
      <c r="F37" s="32" t="s">
        <v>22</v>
      </c>
      <c r="G37" s="33"/>
      <c r="H37" s="33"/>
      <c r="I37" s="34"/>
      <c r="K37" s="32" t="s">
        <v>23</v>
      </c>
      <c r="L37" s="33"/>
      <c r="M37" s="33"/>
      <c r="N37" s="34"/>
      <c r="P37" s="42" t="s">
        <v>24</v>
      </c>
      <c r="Q37" s="43"/>
      <c r="R37" s="43"/>
      <c r="S37" s="43"/>
      <c r="T37" s="43"/>
      <c r="U37" s="44"/>
      <c r="V37" s="21"/>
    </row>
    <row r="38" spans="1:22" ht="12.75">
      <c r="A38" s="16">
        <f>6+(5/8)</f>
        <v>6.625</v>
      </c>
      <c r="B38" s="12" t="s">
        <v>9</v>
      </c>
      <c r="C38" s="15">
        <f>A38*25.4</f>
        <v>168.27499999999998</v>
      </c>
      <c r="D38" s="10" t="s">
        <v>13</v>
      </c>
      <c r="F38" s="38">
        <f>ATAN2($A$35,A38)</f>
        <v>0.05151081285158621</v>
      </c>
      <c r="G38" s="10" t="s">
        <v>14</v>
      </c>
      <c r="H38" s="25">
        <f>F38*180/PI()</f>
        <v>2.9513521756841308</v>
      </c>
      <c r="I38" s="10" t="s">
        <v>11</v>
      </c>
      <c r="K38" s="38">
        <f>F38/2</f>
        <v>0.025755406425793104</v>
      </c>
      <c r="L38" s="10" t="s">
        <v>14</v>
      </c>
      <c r="M38" s="25">
        <f>H38/2</f>
        <v>1.4756760878420654</v>
      </c>
      <c r="N38" s="10" t="s">
        <v>11</v>
      </c>
      <c r="P38" s="15" t="s">
        <v>26</v>
      </c>
      <c r="Q38" s="18"/>
      <c r="R38" s="18"/>
      <c r="S38" s="18"/>
      <c r="T38" s="18"/>
      <c r="U38" s="18"/>
      <c r="V38" s="10"/>
    </row>
    <row r="39" spans="1:22" ht="12.75">
      <c r="A39" s="16">
        <v>0</v>
      </c>
      <c r="B39" s="12" t="s">
        <v>9</v>
      </c>
      <c r="C39" s="16">
        <f>A39*25.4</f>
        <v>0</v>
      </c>
      <c r="D39" s="12" t="s">
        <v>13</v>
      </c>
      <c r="F39" s="39">
        <f>ATAN2($A$35,A39)</f>
        <v>0</v>
      </c>
      <c r="G39" s="12" t="s">
        <v>14</v>
      </c>
      <c r="H39" s="26">
        <f>F39*180/PI()</f>
        <v>0</v>
      </c>
      <c r="I39" s="12" t="s">
        <v>11</v>
      </c>
      <c r="K39" s="39">
        <f>F39/2</f>
        <v>0</v>
      </c>
      <c r="L39" s="12" t="s">
        <v>14</v>
      </c>
      <c r="M39" s="26">
        <f>H39/2</f>
        <v>0</v>
      </c>
      <c r="N39" s="12" t="s">
        <v>11</v>
      </c>
      <c r="P39" s="16" t="s">
        <v>25</v>
      </c>
      <c r="Q39" s="19"/>
      <c r="R39" s="19"/>
      <c r="S39" s="19"/>
      <c r="T39" s="19"/>
      <c r="U39" s="19"/>
      <c r="V39" s="12"/>
    </row>
    <row r="40" spans="1:22" ht="12.75">
      <c r="A40" s="17">
        <f>-(1+(7/8))</f>
        <v>-1.875</v>
      </c>
      <c r="B40" s="14" t="s">
        <v>9</v>
      </c>
      <c r="C40" s="17">
        <f>A40*25.4</f>
        <v>-47.625</v>
      </c>
      <c r="D40" s="14" t="s">
        <v>13</v>
      </c>
      <c r="F40" s="40">
        <f>ATAN2($A$35,A40)</f>
        <v>-0.014590404265963544</v>
      </c>
      <c r="G40" s="14" t="s">
        <v>14</v>
      </c>
      <c r="H40" s="27">
        <f>F40*180/PI()</f>
        <v>-0.8359685858293829</v>
      </c>
      <c r="I40" s="14" t="s">
        <v>11</v>
      </c>
      <c r="K40" s="40">
        <f>F40/2</f>
        <v>-0.007295202132981772</v>
      </c>
      <c r="L40" s="14" t="s">
        <v>14</v>
      </c>
      <c r="M40" s="27">
        <f>H40/2</f>
        <v>-0.41798429291469147</v>
      </c>
      <c r="N40" s="14" t="s">
        <v>11</v>
      </c>
      <c r="P40" s="17" t="s">
        <v>27</v>
      </c>
      <c r="Q40" s="20"/>
      <c r="R40" s="20"/>
      <c r="S40" s="20"/>
      <c r="T40" s="20"/>
      <c r="U40" s="20"/>
      <c r="V40" s="14"/>
    </row>
    <row r="41" spans="1:4" ht="12.75">
      <c r="A41" s="7" t="s">
        <v>21</v>
      </c>
      <c r="B41" s="31"/>
      <c r="C41" s="8"/>
      <c r="D41" s="9"/>
    </row>
    <row r="42" spans="1:4" ht="12.75">
      <c r="A42" s="6">
        <f>1/16</f>
        <v>0.0625</v>
      </c>
      <c r="B42" s="30" t="s">
        <v>9</v>
      </c>
      <c r="C42" s="6">
        <f>A42*25.4</f>
        <v>1.5875</v>
      </c>
      <c r="D42" s="5" t="s">
        <v>13</v>
      </c>
    </row>
    <row r="44" ht="12.75">
      <c r="A44" s="2" t="s">
        <v>50</v>
      </c>
    </row>
    <row r="45" ht="12.75">
      <c r="A45" t="s">
        <v>5</v>
      </c>
    </row>
    <row r="47" spans="1:4" ht="25.5">
      <c r="A47" s="35" t="s">
        <v>30</v>
      </c>
      <c r="B47" s="36"/>
      <c r="C47" s="36"/>
      <c r="D47" s="37"/>
    </row>
    <row r="48" spans="1:4" ht="12.75">
      <c r="A48" s="15">
        <v>18.77</v>
      </c>
      <c r="B48" s="10" t="s">
        <v>9</v>
      </c>
      <c r="C48" s="6">
        <f>A48*25.4</f>
        <v>476.758</v>
      </c>
      <c r="D48" s="5" t="s">
        <v>13</v>
      </c>
    </row>
    <row r="49" spans="1:4" ht="12.75">
      <c r="A49" s="7" t="s">
        <v>21</v>
      </c>
      <c r="B49" s="8"/>
      <c r="C49" s="8"/>
      <c r="D49" s="9"/>
    </row>
    <row r="50" spans="1:4" ht="12.75">
      <c r="A50" s="17">
        <v>0.01</v>
      </c>
      <c r="B50" s="14" t="s">
        <v>9</v>
      </c>
      <c r="C50" s="6">
        <f>A50*25.4</f>
        <v>0.254</v>
      </c>
      <c r="D50" s="5" t="s">
        <v>13</v>
      </c>
    </row>
    <row r="52" spans="1:17" ht="25.5">
      <c r="A52" s="32" t="s">
        <v>7</v>
      </c>
      <c r="B52" s="34"/>
      <c r="D52" s="35" t="s">
        <v>28</v>
      </c>
      <c r="E52" s="36"/>
      <c r="F52" s="36"/>
      <c r="G52" s="37"/>
      <c r="I52" s="35" t="s">
        <v>29</v>
      </c>
      <c r="J52" s="36"/>
      <c r="K52" s="36"/>
      <c r="L52" s="37"/>
      <c r="M52" s="45"/>
      <c r="N52" s="35" t="s">
        <v>31</v>
      </c>
      <c r="O52" s="36"/>
      <c r="P52" s="36"/>
      <c r="Q52" s="37"/>
    </row>
    <row r="53" spans="1:17" ht="12.75">
      <c r="A53" s="15">
        <v>0</v>
      </c>
      <c r="B53" s="10" t="s">
        <v>8</v>
      </c>
      <c r="D53" s="15">
        <v>23.94</v>
      </c>
      <c r="E53" s="10" t="s">
        <v>9</v>
      </c>
      <c r="F53" s="15">
        <f>D53*25.4</f>
        <v>608.076</v>
      </c>
      <c r="G53" s="10" t="s">
        <v>13</v>
      </c>
      <c r="I53" s="22">
        <v>23.92</v>
      </c>
      <c r="J53" s="10" t="s">
        <v>9</v>
      </c>
      <c r="K53" s="25">
        <f>I53*25.4</f>
        <v>607.568</v>
      </c>
      <c r="L53" s="10" t="s">
        <v>13</v>
      </c>
      <c r="N53" s="15">
        <f>AVERAGE(D53,I53)</f>
        <v>23.93</v>
      </c>
      <c r="O53" s="10" t="s">
        <v>9</v>
      </c>
      <c r="P53" s="15">
        <f>N53*25.4</f>
        <v>607.822</v>
      </c>
      <c r="Q53" s="10" t="s">
        <v>13</v>
      </c>
    </row>
    <row r="54" spans="1:17" ht="12.75">
      <c r="A54" s="16">
        <v>100</v>
      </c>
      <c r="B54" s="12" t="s">
        <v>8</v>
      </c>
      <c r="D54" s="16">
        <v>23.92</v>
      </c>
      <c r="E54" s="12" t="s">
        <v>9</v>
      </c>
      <c r="F54" s="16">
        <f>D54*25.4</f>
        <v>607.568</v>
      </c>
      <c r="G54" s="12" t="s">
        <v>13</v>
      </c>
      <c r="I54" s="23">
        <v>23.9</v>
      </c>
      <c r="J54" s="12" t="s">
        <v>9</v>
      </c>
      <c r="K54" s="26">
        <f>I54*25.4</f>
        <v>607.06</v>
      </c>
      <c r="L54" s="12" t="s">
        <v>13</v>
      </c>
      <c r="N54" s="16">
        <f>AVERAGE(D54,I54)</f>
        <v>23.91</v>
      </c>
      <c r="O54" s="12" t="s">
        <v>9</v>
      </c>
      <c r="P54" s="16">
        <f>N54*25.4</f>
        <v>607.314</v>
      </c>
      <c r="Q54" s="12" t="s">
        <v>13</v>
      </c>
    </row>
    <row r="55" spans="1:17" ht="12.75">
      <c r="A55" s="16">
        <v>250</v>
      </c>
      <c r="B55" s="12" t="s">
        <v>8</v>
      </c>
      <c r="D55" s="16">
        <v>23.88</v>
      </c>
      <c r="E55" s="12" t="s">
        <v>9</v>
      </c>
      <c r="F55" s="16">
        <f>D55*25.4</f>
        <v>606.5519999999999</v>
      </c>
      <c r="G55" s="12" t="s">
        <v>13</v>
      </c>
      <c r="I55" s="23">
        <v>23.87</v>
      </c>
      <c r="J55" s="12" t="s">
        <v>9</v>
      </c>
      <c r="K55" s="26">
        <f>I55*25.4</f>
        <v>606.298</v>
      </c>
      <c r="L55" s="12" t="s">
        <v>13</v>
      </c>
      <c r="N55" s="16">
        <f>AVERAGE(D55,I55)</f>
        <v>23.875</v>
      </c>
      <c r="O55" s="12" t="s">
        <v>9</v>
      </c>
      <c r="P55" s="16">
        <f>N55*25.4</f>
        <v>606.425</v>
      </c>
      <c r="Q55" s="12" t="s">
        <v>13</v>
      </c>
    </row>
    <row r="56" spans="1:17" ht="12.75">
      <c r="A56" s="16">
        <v>500</v>
      </c>
      <c r="B56" s="12" t="s">
        <v>8</v>
      </c>
      <c r="D56" s="16">
        <v>23.86</v>
      </c>
      <c r="E56" s="12" t="s">
        <v>9</v>
      </c>
      <c r="F56" s="16">
        <f>D56*25.4</f>
        <v>606.044</v>
      </c>
      <c r="G56" s="12" t="s">
        <v>13</v>
      </c>
      <c r="I56" s="23">
        <v>23.85</v>
      </c>
      <c r="J56" s="12" t="s">
        <v>9</v>
      </c>
      <c r="K56" s="26">
        <f>I56*25.4</f>
        <v>605.79</v>
      </c>
      <c r="L56" s="12" t="s">
        <v>13</v>
      </c>
      <c r="N56" s="16">
        <f>AVERAGE(D56,I56)</f>
        <v>23.855</v>
      </c>
      <c r="O56" s="12" t="s">
        <v>9</v>
      </c>
      <c r="P56" s="16">
        <f>N56*25.4</f>
        <v>605.917</v>
      </c>
      <c r="Q56" s="12" t="s">
        <v>13</v>
      </c>
    </row>
    <row r="57" spans="1:17" ht="12.75">
      <c r="A57" s="16">
        <v>750</v>
      </c>
      <c r="B57" s="12" t="s">
        <v>8</v>
      </c>
      <c r="D57" s="16">
        <v>23.84</v>
      </c>
      <c r="E57" s="12" t="s">
        <v>9</v>
      </c>
      <c r="F57" s="16">
        <f>D57*25.4</f>
        <v>605.536</v>
      </c>
      <c r="G57" s="12" t="s">
        <v>13</v>
      </c>
      <c r="I57" s="23">
        <v>23.83</v>
      </c>
      <c r="J57" s="12" t="s">
        <v>9</v>
      </c>
      <c r="K57" s="26">
        <f>I57*25.4</f>
        <v>605.2819999999999</v>
      </c>
      <c r="L57" s="12" t="s">
        <v>13</v>
      </c>
      <c r="N57" s="16">
        <f>AVERAGE(D57,I57)</f>
        <v>23.835</v>
      </c>
      <c r="O57" s="12" t="s">
        <v>9</v>
      </c>
      <c r="P57" s="16">
        <f>N57*25.4</f>
        <v>605.409</v>
      </c>
      <c r="Q57" s="12" t="s">
        <v>13</v>
      </c>
    </row>
    <row r="58" spans="1:17" ht="12.75">
      <c r="A58" s="17">
        <v>1000</v>
      </c>
      <c r="B58" s="14" t="s">
        <v>8</v>
      </c>
      <c r="D58" s="17">
        <v>23.81</v>
      </c>
      <c r="E58" s="14" t="s">
        <v>9</v>
      </c>
      <c r="F58" s="17">
        <f>D58*25.4</f>
        <v>604.7739999999999</v>
      </c>
      <c r="G58" s="14" t="s">
        <v>13</v>
      </c>
      <c r="I58" s="24">
        <v>23.8</v>
      </c>
      <c r="J58" s="14" t="s">
        <v>9</v>
      </c>
      <c r="K58" s="27">
        <f>I58*25.4</f>
        <v>604.52</v>
      </c>
      <c r="L58" s="14" t="s">
        <v>13</v>
      </c>
      <c r="N58" s="17">
        <f>AVERAGE(D58,I58)</f>
        <v>23.805</v>
      </c>
      <c r="O58" s="14" t="s">
        <v>9</v>
      </c>
      <c r="P58" s="17">
        <f>N58*25.4</f>
        <v>604.6469999999999</v>
      </c>
      <c r="Q58" s="14" t="s">
        <v>13</v>
      </c>
    </row>
    <row r="59" spans="4:12" ht="12.75">
      <c r="D59" s="7" t="s">
        <v>21</v>
      </c>
      <c r="E59" s="8"/>
      <c r="F59" s="8"/>
      <c r="G59" s="9"/>
      <c r="I59" s="7" t="s">
        <v>21</v>
      </c>
      <c r="J59" s="8"/>
      <c r="K59" s="8"/>
      <c r="L59" s="9"/>
    </row>
    <row r="60" spans="4:12" ht="12.75">
      <c r="D60" s="6">
        <v>0.01</v>
      </c>
      <c r="E60" s="5" t="s">
        <v>9</v>
      </c>
      <c r="F60" s="6">
        <f>D60*25.4</f>
        <v>0.254</v>
      </c>
      <c r="G60" s="5" t="s">
        <v>13</v>
      </c>
      <c r="I60" s="6">
        <v>0.01</v>
      </c>
      <c r="J60" s="5" t="s">
        <v>9</v>
      </c>
      <c r="K60" s="6">
        <f>I60*25.4</f>
        <v>0.254</v>
      </c>
      <c r="L60" s="5" t="s">
        <v>13</v>
      </c>
    </row>
    <row r="62" ht="12.75">
      <c r="A62" t="s">
        <v>49</v>
      </c>
    </row>
    <row r="64" spans="1:4" ht="25.5">
      <c r="A64" s="35" t="s">
        <v>30</v>
      </c>
      <c r="B64" s="36"/>
      <c r="C64" s="36"/>
      <c r="D64" s="37"/>
    </row>
    <row r="65" spans="1:4" ht="12.75">
      <c r="A65" s="15">
        <v>18.77</v>
      </c>
      <c r="B65" s="10" t="s">
        <v>9</v>
      </c>
      <c r="C65" s="6">
        <f>A65*25.4</f>
        <v>476.758</v>
      </c>
      <c r="D65" s="5" t="s">
        <v>13</v>
      </c>
    </row>
    <row r="66" spans="1:4" ht="12.75">
      <c r="A66" s="7" t="s">
        <v>21</v>
      </c>
      <c r="B66" s="8"/>
      <c r="C66" s="8"/>
      <c r="D66" s="9"/>
    </row>
    <row r="67" spans="1:4" ht="12.75">
      <c r="A67" s="17">
        <v>0.01</v>
      </c>
      <c r="B67" s="14" t="s">
        <v>9</v>
      </c>
      <c r="C67" s="6">
        <f>A67*25.4</f>
        <v>0.254</v>
      </c>
      <c r="D67" s="5" t="s">
        <v>13</v>
      </c>
    </row>
    <row r="69" spans="1:34" ht="25.5">
      <c r="A69" s="35" t="s">
        <v>34</v>
      </c>
      <c r="B69" s="37"/>
      <c r="C69" s="36"/>
      <c r="D69" s="37"/>
      <c r="F69" s="35" t="s">
        <v>28</v>
      </c>
      <c r="G69" s="36"/>
      <c r="H69" s="36"/>
      <c r="I69" s="37"/>
      <c r="K69" s="35" t="s">
        <v>29</v>
      </c>
      <c r="L69" s="36"/>
      <c r="M69" s="36"/>
      <c r="N69" s="37"/>
      <c r="P69" s="53" t="s">
        <v>33</v>
      </c>
      <c r="Q69" s="54"/>
      <c r="R69" s="36"/>
      <c r="S69" s="37"/>
      <c r="U69" s="32" t="s">
        <v>35</v>
      </c>
      <c r="V69" s="33"/>
      <c r="W69" s="33"/>
      <c r="X69" s="34"/>
      <c r="Z69" s="32" t="s">
        <v>36</v>
      </c>
      <c r="AA69" s="33"/>
      <c r="AB69" s="33"/>
      <c r="AC69" s="34"/>
      <c r="AE69" s="32" t="s">
        <v>24</v>
      </c>
      <c r="AF69" s="33"/>
      <c r="AG69" s="33"/>
      <c r="AH69" s="34"/>
    </row>
    <row r="70" spans="1:34" ht="12.75">
      <c r="A70" s="11">
        <v>60.5</v>
      </c>
      <c r="B70" s="12" t="s">
        <v>13</v>
      </c>
      <c r="C70" s="25">
        <f>A70/25.4</f>
        <v>2.3818897637795278</v>
      </c>
      <c r="D70" s="10" t="s">
        <v>9</v>
      </c>
      <c r="F70" s="15">
        <v>23.94</v>
      </c>
      <c r="G70" s="10" t="s">
        <v>9</v>
      </c>
      <c r="H70" s="25">
        <f>F70*25.4</f>
        <v>608.076</v>
      </c>
      <c r="I70" s="10" t="s">
        <v>13</v>
      </c>
      <c r="K70" s="22">
        <v>23.92</v>
      </c>
      <c r="L70" s="10" t="s">
        <v>9</v>
      </c>
      <c r="M70" s="25">
        <f>K70*25.4</f>
        <v>607.568</v>
      </c>
      <c r="N70" s="10" t="s">
        <v>13</v>
      </c>
      <c r="P70" s="22">
        <f>F70-K70</f>
        <v>0.019999999999999574</v>
      </c>
      <c r="Q70" s="10" t="s">
        <v>9</v>
      </c>
      <c r="R70" s="15">
        <f>P70*25.4</f>
        <v>0.5079999999999891</v>
      </c>
      <c r="S70" s="10" t="s">
        <v>13</v>
      </c>
      <c r="U70" s="38">
        <f>ATAN2($A$65,P70)</f>
        <v>0.0010655296979741834</v>
      </c>
      <c r="V70" s="55" t="s">
        <v>14</v>
      </c>
      <c r="W70" s="25">
        <f>U70*180/PI()</f>
        <v>0.06105035463977001</v>
      </c>
      <c r="X70" s="55" t="s">
        <v>11</v>
      </c>
      <c r="Y70" s="41"/>
      <c r="Z70" s="38">
        <f>U70-$U$70</f>
        <v>0</v>
      </c>
      <c r="AA70" s="55" t="s">
        <v>14</v>
      </c>
      <c r="AB70" s="25">
        <f>Z70*180/PI()</f>
        <v>0</v>
      </c>
      <c r="AC70" s="10" t="s">
        <v>11</v>
      </c>
      <c r="AE70" s="15" t="s">
        <v>37</v>
      </c>
      <c r="AF70" s="18"/>
      <c r="AG70" s="18"/>
      <c r="AH70" s="10"/>
    </row>
    <row r="71" spans="1:34" ht="12.75">
      <c r="A71" s="11">
        <v>60</v>
      </c>
      <c r="B71" s="12" t="s">
        <v>13</v>
      </c>
      <c r="C71" s="26">
        <f>A71/25.4</f>
        <v>2.362204724409449</v>
      </c>
      <c r="D71" s="12" t="s">
        <v>9</v>
      </c>
      <c r="F71" s="16">
        <v>23.95</v>
      </c>
      <c r="G71" s="12" t="s">
        <v>9</v>
      </c>
      <c r="H71" s="26">
        <f>F71*25.4</f>
        <v>608.3299999999999</v>
      </c>
      <c r="I71" s="12" t="s">
        <v>13</v>
      </c>
      <c r="K71" s="23">
        <v>23.91</v>
      </c>
      <c r="L71" s="12" t="s">
        <v>9</v>
      </c>
      <c r="M71" s="26">
        <f>K71*25.4</f>
        <v>607.314</v>
      </c>
      <c r="N71" s="12" t="s">
        <v>13</v>
      </c>
      <c r="P71" s="23">
        <f>F71-K71</f>
        <v>0.03999999999999915</v>
      </c>
      <c r="Q71" s="12" t="s">
        <v>9</v>
      </c>
      <c r="R71" s="16">
        <f>P71*25.4</f>
        <v>1.0159999999999783</v>
      </c>
      <c r="S71" s="12" t="s">
        <v>13</v>
      </c>
      <c r="U71" s="39">
        <f>ATAN2($A$65,P71)</f>
        <v>0.002131056976448037</v>
      </c>
      <c r="V71" s="56" t="s">
        <v>14</v>
      </c>
      <c r="W71" s="26">
        <f>U71*180/PI()</f>
        <v>0.12210057065238261</v>
      </c>
      <c r="X71" s="56" t="s">
        <v>11</v>
      </c>
      <c r="Y71" s="41"/>
      <c r="Z71" s="39">
        <f>U71-$U$70</f>
        <v>0.0010655272784738537</v>
      </c>
      <c r="AA71" s="56" t="s">
        <v>14</v>
      </c>
      <c r="AB71" s="26">
        <f>Z71*180/PI()</f>
        <v>0.061050216012612596</v>
      </c>
      <c r="AC71" s="12" t="s">
        <v>11</v>
      </c>
      <c r="AE71" s="16" t="s">
        <v>40</v>
      </c>
      <c r="AF71" s="19"/>
      <c r="AG71" s="19"/>
      <c r="AH71" s="12"/>
    </row>
    <row r="72" spans="1:34" ht="12.75">
      <c r="A72" s="11">
        <v>0</v>
      </c>
      <c r="B72" s="12" t="s">
        <v>13</v>
      </c>
      <c r="C72" s="26">
        <f>A72/25.4</f>
        <v>0</v>
      </c>
      <c r="D72" s="12" t="s">
        <v>9</v>
      </c>
      <c r="F72" s="16">
        <v>24.02</v>
      </c>
      <c r="G72" s="12" t="s">
        <v>9</v>
      </c>
      <c r="H72" s="26">
        <f>F72*25.4</f>
        <v>610.108</v>
      </c>
      <c r="I72" s="12" t="s">
        <v>13</v>
      </c>
      <c r="K72" s="23">
        <v>23.84</v>
      </c>
      <c r="L72" s="12" t="s">
        <v>9</v>
      </c>
      <c r="M72" s="26">
        <f>K72*25.4</f>
        <v>605.536</v>
      </c>
      <c r="N72" s="12" t="s">
        <v>13</v>
      </c>
      <c r="P72" s="23">
        <f>F72-K72</f>
        <v>0.17999999999999972</v>
      </c>
      <c r="Q72" s="12" t="s">
        <v>9</v>
      </c>
      <c r="R72" s="16">
        <f>P72*25.4</f>
        <v>4.571999999999993</v>
      </c>
      <c r="S72" s="12" t="s">
        <v>13</v>
      </c>
      <c r="U72" s="39">
        <f>ATAN2($A$65,P72)</f>
        <v>0.009589476956956621</v>
      </c>
      <c r="V72" s="56" t="s">
        <v>14</v>
      </c>
      <c r="W72" s="26">
        <f>U72*180/PI()</f>
        <v>0.5494365573715702</v>
      </c>
      <c r="X72" s="56" t="s">
        <v>11</v>
      </c>
      <c r="Y72" s="41"/>
      <c r="Z72" s="39">
        <f>U72-$U$70</f>
        <v>0.008523947258982438</v>
      </c>
      <c r="AA72" s="56" t="s">
        <v>14</v>
      </c>
      <c r="AB72" s="26">
        <f>Z72*180/PI()</f>
        <v>0.4883862027318002</v>
      </c>
      <c r="AC72" s="12" t="s">
        <v>11</v>
      </c>
      <c r="AE72" s="16" t="s">
        <v>38</v>
      </c>
      <c r="AF72" s="19"/>
      <c r="AG72" s="19"/>
      <c r="AH72" s="12"/>
    </row>
    <row r="73" spans="1:34" ht="12.75">
      <c r="A73" s="11">
        <v>-60.5</v>
      </c>
      <c r="B73" s="12" t="s">
        <v>13</v>
      </c>
      <c r="C73" s="27">
        <f>A73/25.4</f>
        <v>-2.3818897637795278</v>
      </c>
      <c r="D73" s="14" t="s">
        <v>9</v>
      </c>
      <c r="F73" s="17">
        <v>24.08</v>
      </c>
      <c r="G73" s="14" t="s">
        <v>9</v>
      </c>
      <c r="H73" s="27">
        <f>F73*25.4</f>
        <v>611.632</v>
      </c>
      <c r="I73" s="14" t="s">
        <v>13</v>
      </c>
      <c r="K73" s="24">
        <v>23.77</v>
      </c>
      <c r="L73" s="14" t="s">
        <v>9</v>
      </c>
      <c r="M73" s="27">
        <f>K73*25.4</f>
        <v>603.7579999999999</v>
      </c>
      <c r="N73" s="14" t="s">
        <v>13</v>
      </c>
      <c r="P73" s="24">
        <f>F73-K73</f>
        <v>0.3099999999999987</v>
      </c>
      <c r="Q73" s="14" t="s">
        <v>9</v>
      </c>
      <c r="R73" s="17">
        <f>P73*25.4</f>
        <v>7.873999999999967</v>
      </c>
      <c r="S73" s="14" t="s">
        <v>13</v>
      </c>
      <c r="U73" s="40">
        <f>ATAN2($A$65,P73)</f>
        <v>0.016514215156795596</v>
      </c>
      <c r="V73" s="57" t="s">
        <v>14</v>
      </c>
      <c r="W73" s="27">
        <f>U73*180/PI()</f>
        <v>0.9461948304553627</v>
      </c>
      <c r="X73" s="57" t="s">
        <v>11</v>
      </c>
      <c r="Y73" s="41"/>
      <c r="Z73" s="40">
        <f>U73-$U$70</f>
        <v>0.015448685458821413</v>
      </c>
      <c r="AA73" s="57" t="s">
        <v>14</v>
      </c>
      <c r="AB73" s="27">
        <f>Z73*180/PI()</f>
        <v>0.8851444758155927</v>
      </c>
      <c r="AC73" s="14" t="s">
        <v>11</v>
      </c>
      <c r="AE73" s="17" t="s">
        <v>39</v>
      </c>
      <c r="AF73" s="20"/>
      <c r="AG73" s="20"/>
      <c r="AH73" s="14"/>
    </row>
    <row r="74" spans="1:14" ht="12.75">
      <c r="A74" s="7" t="s">
        <v>21</v>
      </c>
      <c r="B74" s="8"/>
      <c r="C74" s="51"/>
      <c r="D74" s="9"/>
      <c r="F74" s="7" t="s">
        <v>21</v>
      </c>
      <c r="G74" s="8"/>
      <c r="H74" s="8"/>
      <c r="I74" s="9"/>
      <c r="K74" s="7" t="s">
        <v>21</v>
      </c>
      <c r="L74" s="8"/>
      <c r="M74" s="8"/>
      <c r="N74" s="9"/>
    </row>
    <row r="75" spans="1:14" ht="12.75">
      <c r="A75" s="52">
        <v>0.5</v>
      </c>
      <c r="B75" s="5" t="s">
        <v>13</v>
      </c>
      <c r="C75" s="50">
        <f>A75/25.4</f>
        <v>0.01968503937007874</v>
      </c>
      <c r="D75" s="5" t="s">
        <v>9</v>
      </c>
      <c r="F75" s="6">
        <v>0.01</v>
      </c>
      <c r="G75" s="5" t="s">
        <v>9</v>
      </c>
      <c r="H75" s="6">
        <f>F75*25.4</f>
        <v>0.254</v>
      </c>
      <c r="I75" s="5" t="s">
        <v>13</v>
      </c>
      <c r="K75" s="6">
        <v>0.01</v>
      </c>
      <c r="L75" s="5" t="s">
        <v>9</v>
      </c>
      <c r="M75" s="6">
        <f>K75*25.4</f>
        <v>0.254</v>
      </c>
      <c r="N75" s="5" t="s">
        <v>13</v>
      </c>
    </row>
    <row r="78" ht="12.75">
      <c r="A78" t="s">
        <v>6</v>
      </c>
    </row>
    <row r="80" spans="1:4" ht="12.75">
      <c r="A80" s="7" t="s">
        <v>19</v>
      </c>
      <c r="B80" s="8"/>
      <c r="C80" s="8"/>
      <c r="D80" s="9"/>
    </row>
    <row r="81" spans="1:4" ht="12.75">
      <c r="A81" s="6">
        <f>(10*12)+8.5</f>
        <v>128.5</v>
      </c>
      <c r="B81" s="5" t="s">
        <v>9</v>
      </c>
      <c r="C81" s="6">
        <f>A81*25.4</f>
        <v>3263.8999999999996</v>
      </c>
      <c r="D81" s="5" t="s">
        <v>13</v>
      </c>
    </row>
    <row r="83" spans="1:19" ht="25.5">
      <c r="A83" s="35" t="s">
        <v>46</v>
      </c>
      <c r="B83" s="36"/>
      <c r="C83" s="36"/>
      <c r="D83" s="37"/>
      <c r="F83" s="32" t="s">
        <v>41</v>
      </c>
      <c r="G83" s="33"/>
      <c r="H83" s="33"/>
      <c r="I83" s="34"/>
      <c r="K83" s="32" t="s">
        <v>42</v>
      </c>
      <c r="L83" s="33"/>
      <c r="M83" s="33"/>
      <c r="N83" s="34"/>
      <c r="P83" s="32" t="s">
        <v>24</v>
      </c>
      <c r="Q83" s="33"/>
      <c r="R83" s="33"/>
      <c r="S83" s="34"/>
    </row>
    <row r="84" spans="1:19" ht="12.75">
      <c r="A84" s="15">
        <f>2+(5/16)</f>
        <v>2.3125</v>
      </c>
      <c r="B84" s="10" t="s">
        <v>9</v>
      </c>
      <c r="C84" s="25">
        <f>A84*25.4</f>
        <v>58.7375</v>
      </c>
      <c r="D84" s="10" t="s">
        <v>13</v>
      </c>
      <c r="F84" s="38">
        <f>ATAN2($A$81,A84)</f>
        <v>0.017994166587262227</v>
      </c>
      <c r="G84" s="10" t="s">
        <v>14</v>
      </c>
      <c r="H84" s="25">
        <f>F84*180/PI()</f>
        <v>1.0309898013054497</v>
      </c>
      <c r="I84" s="10" t="s">
        <v>11</v>
      </c>
      <c r="K84" s="38">
        <f>F84/2</f>
        <v>0.008997083293631114</v>
      </c>
      <c r="L84" s="10" t="s">
        <v>14</v>
      </c>
      <c r="M84" s="25">
        <f>H84/2</f>
        <v>0.5154949006527249</v>
      </c>
      <c r="N84" s="10" t="s">
        <v>11</v>
      </c>
      <c r="P84" s="15" t="s">
        <v>44</v>
      </c>
      <c r="Q84" s="18"/>
      <c r="R84" s="18"/>
      <c r="S84" s="10"/>
    </row>
    <row r="85" spans="1:19" ht="12.75">
      <c r="A85" s="16">
        <v>0</v>
      </c>
      <c r="B85" s="12" t="s">
        <v>9</v>
      </c>
      <c r="C85" s="26">
        <f>A85*25.4</f>
        <v>0</v>
      </c>
      <c r="D85" s="12" t="s">
        <v>13</v>
      </c>
      <c r="F85" s="39">
        <f>ATAN2($A$81,A85)</f>
        <v>0</v>
      </c>
      <c r="G85" s="12" t="s">
        <v>14</v>
      </c>
      <c r="H85" s="26">
        <f>F85*180/PI()</f>
        <v>0</v>
      </c>
      <c r="I85" s="12" t="s">
        <v>11</v>
      </c>
      <c r="K85" s="39">
        <f>F85/2</f>
        <v>0</v>
      </c>
      <c r="L85" s="12" t="s">
        <v>14</v>
      </c>
      <c r="M85" s="26">
        <f>H85/2</f>
        <v>0</v>
      </c>
      <c r="N85" s="12" t="s">
        <v>11</v>
      </c>
      <c r="P85" s="16" t="s">
        <v>25</v>
      </c>
      <c r="Q85" s="19"/>
      <c r="R85" s="19"/>
      <c r="S85" s="12"/>
    </row>
    <row r="86" spans="1:19" ht="12.75">
      <c r="A86" s="16">
        <f>-(6+(3/8))</f>
        <v>-6.375</v>
      </c>
      <c r="B86" s="12" t="s">
        <v>9</v>
      </c>
      <c r="C86" s="27">
        <f>A86*25.4</f>
        <v>-161.92499999999998</v>
      </c>
      <c r="D86" s="14" t="s">
        <v>13</v>
      </c>
      <c r="F86" s="40">
        <f>ATAN2($A$81,A86)</f>
        <v>-0.0495702534872984</v>
      </c>
      <c r="G86" s="14" t="s">
        <v>14</v>
      </c>
      <c r="H86" s="27">
        <f>F86*180/PI()</f>
        <v>-2.840166314215849</v>
      </c>
      <c r="I86" s="14" t="s">
        <v>11</v>
      </c>
      <c r="K86" s="40">
        <f>F86/2</f>
        <v>-0.0247851267436492</v>
      </c>
      <c r="L86" s="14" t="s">
        <v>14</v>
      </c>
      <c r="M86" s="27">
        <f>H86/2</f>
        <v>-1.4200831571079244</v>
      </c>
      <c r="N86" s="14" t="s">
        <v>11</v>
      </c>
      <c r="P86" s="17" t="s">
        <v>43</v>
      </c>
      <c r="Q86" s="20"/>
      <c r="R86" s="20"/>
      <c r="S86" s="14"/>
    </row>
    <row r="87" spans="1:4" ht="12.75">
      <c r="A87" s="7" t="s">
        <v>21</v>
      </c>
      <c r="B87" s="8"/>
      <c r="C87" s="51"/>
      <c r="D87" s="9"/>
    </row>
    <row r="88" spans="1:4" ht="12.75">
      <c r="A88" s="6">
        <f>1/16</f>
        <v>0.0625</v>
      </c>
      <c r="B88" s="5" t="s">
        <v>9</v>
      </c>
      <c r="C88" s="50">
        <f>A88*25.4</f>
        <v>1.5875</v>
      </c>
      <c r="D88" s="5" t="s">
        <v>13</v>
      </c>
    </row>
    <row r="91" ht="12.75">
      <c r="A91" t="s">
        <v>48</v>
      </c>
    </row>
    <row r="93" spans="1:4" ht="12.75">
      <c r="A93" s="7" t="s">
        <v>19</v>
      </c>
      <c r="B93" s="8"/>
      <c r="C93" s="8"/>
      <c r="D93" s="9"/>
    </row>
    <row r="94" spans="1:4" ht="12.75">
      <c r="A94" s="6">
        <f>(10*12)+8.5</f>
        <v>128.5</v>
      </c>
      <c r="B94" s="5" t="s">
        <v>9</v>
      </c>
      <c r="C94" s="6">
        <f>A94*25.4</f>
        <v>3263.8999999999996</v>
      </c>
      <c r="D94" s="5" t="s">
        <v>13</v>
      </c>
    </row>
    <row r="96" spans="1:19" ht="25.5">
      <c r="A96" s="35" t="s">
        <v>45</v>
      </c>
      <c r="B96" s="33"/>
      <c r="C96" s="33"/>
      <c r="D96" s="34"/>
      <c r="F96" s="35" t="s">
        <v>46</v>
      </c>
      <c r="G96" s="36"/>
      <c r="H96" s="36"/>
      <c r="I96" s="37"/>
      <c r="K96" s="32" t="s">
        <v>41</v>
      </c>
      <c r="L96" s="33"/>
      <c r="M96" s="33"/>
      <c r="N96" s="34"/>
      <c r="P96" s="32" t="s">
        <v>42</v>
      </c>
      <c r="Q96" s="33"/>
      <c r="R96" s="33"/>
      <c r="S96" s="34"/>
    </row>
    <row r="97" spans="1:19" ht="12.75">
      <c r="A97" s="15">
        <v>21</v>
      </c>
      <c r="B97" s="10" t="s">
        <v>13</v>
      </c>
      <c r="C97" s="25">
        <f>A97/25.4</f>
        <v>0.8267716535433072</v>
      </c>
      <c r="D97" s="10" t="s">
        <v>9</v>
      </c>
      <c r="F97" s="15">
        <f>4+(3/8)</f>
        <v>4.375</v>
      </c>
      <c r="G97" s="10" t="s">
        <v>9</v>
      </c>
      <c r="H97" s="25">
        <f>F97*25.4</f>
        <v>111.125</v>
      </c>
      <c r="I97" s="10" t="s">
        <v>13</v>
      </c>
      <c r="K97" s="38">
        <f>ATAN2($A$94,F97)</f>
        <v>0.03403354636494063</v>
      </c>
      <c r="L97" s="10" t="s">
        <v>14</v>
      </c>
      <c r="M97" s="25">
        <f>K97*180/PI()</f>
        <v>1.9499785685739028</v>
      </c>
      <c r="N97" s="10" t="s">
        <v>11</v>
      </c>
      <c r="O97" s="19"/>
      <c r="P97" s="38">
        <f>K97/2</f>
        <v>0.017016773182470316</v>
      </c>
      <c r="Q97" s="10" t="s">
        <v>14</v>
      </c>
      <c r="R97" s="25">
        <f>M97/2</f>
        <v>0.9749892842869514</v>
      </c>
      <c r="S97" s="10" t="s">
        <v>11</v>
      </c>
    </row>
    <row r="98" spans="1:19" ht="12.75">
      <c r="A98" s="16">
        <v>2.5</v>
      </c>
      <c r="B98" s="12" t="s">
        <v>13</v>
      </c>
      <c r="C98" s="26">
        <f aca="true" t="shared" si="3" ref="C98:C103">A98/25.4</f>
        <v>0.0984251968503937</v>
      </c>
      <c r="D98" s="12" t="s">
        <v>9</v>
      </c>
      <c r="F98" s="16">
        <f>1+(1/8)</f>
        <v>1.125</v>
      </c>
      <c r="G98" s="12" t="s">
        <v>9</v>
      </c>
      <c r="H98" s="26">
        <f aca="true" t="shared" si="4" ref="H98:H103">F98*25.4</f>
        <v>28.575</v>
      </c>
      <c r="I98" s="12" t="s">
        <v>13</v>
      </c>
      <c r="K98" s="39">
        <f>ATAN2($A$94,F98)</f>
        <v>0.008754640143631328</v>
      </c>
      <c r="L98" s="12" t="s">
        <v>14</v>
      </c>
      <c r="M98" s="26">
        <f>K98*180/PI()</f>
        <v>0.5016039313858799</v>
      </c>
      <c r="N98" s="12" t="s">
        <v>11</v>
      </c>
      <c r="O98" s="19"/>
      <c r="P98" s="39">
        <f>K98/2</f>
        <v>0.004377320071815664</v>
      </c>
      <c r="Q98" s="12" t="s">
        <v>14</v>
      </c>
      <c r="R98" s="26">
        <f>M98/2</f>
        <v>0.25080196569293994</v>
      </c>
      <c r="S98" s="12" t="s">
        <v>11</v>
      </c>
    </row>
    <row r="99" spans="1:19" ht="12.75">
      <c r="A99" s="16">
        <v>2</v>
      </c>
      <c r="B99" s="12" t="s">
        <v>13</v>
      </c>
      <c r="C99" s="26">
        <f t="shared" si="3"/>
        <v>0.07874015748031496</v>
      </c>
      <c r="D99" s="12" t="s">
        <v>9</v>
      </c>
      <c r="F99" s="16">
        <v>0</v>
      </c>
      <c r="G99" s="12" t="s">
        <v>9</v>
      </c>
      <c r="H99" s="26">
        <f t="shared" si="4"/>
        <v>0</v>
      </c>
      <c r="I99" s="12" t="s">
        <v>13</v>
      </c>
      <c r="K99" s="39">
        <f>ATAN2($A$94,F99)</f>
        <v>0</v>
      </c>
      <c r="L99" s="12" t="s">
        <v>14</v>
      </c>
      <c r="M99" s="26">
        <f>K99*180/PI()</f>
        <v>0</v>
      </c>
      <c r="N99" s="12" t="s">
        <v>11</v>
      </c>
      <c r="O99" s="19"/>
      <c r="P99" s="39">
        <f>K99/2</f>
        <v>0</v>
      </c>
      <c r="Q99" s="12" t="s">
        <v>14</v>
      </c>
      <c r="R99" s="26">
        <f>M99/2</f>
        <v>0</v>
      </c>
      <c r="S99" s="12" t="s">
        <v>11</v>
      </c>
    </row>
    <row r="100" spans="1:19" ht="12.75">
      <c r="A100" s="16">
        <v>0</v>
      </c>
      <c r="B100" s="12" t="s">
        <v>13</v>
      </c>
      <c r="C100" s="26">
        <f t="shared" si="3"/>
        <v>0</v>
      </c>
      <c r="D100" s="12" t="s">
        <v>9</v>
      </c>
      <c r="F100" s="16">
        <f>-5/16</f>
        <v>-0.3125</v>
      </c>
      <c r="G100" s="12" t="s">
        <v>9</v>
      </c>
      <c r="H100" s="26">
        <f t="shared" si="4"/>
        <v>-7.9375</v>
      </c>
      <c r="I100" s="12" t="s">
        <v>13</v>
      </c>
      <c r="K100" s="39">
        <f>ATAN2($A$94,F100)</f>
        <v>-0.002431901820566799</v>
      </c>
      <c r="L100" s="59" t="s">
        <v>14</v>
      </c>
      <c r="M100" s="26">
        <f>K100*180/PI()</f>
        <v>-0.1393377105086588</v>
      </c>
      <c r="N100" s="59" t="s">
        <v>11</v>
      </c>
      <c r="P100" s="39">
        <f>K100/2</f>
        <v>-0.0012159509102833996</v>
      </c>
      <c r="Q100" s="59" t="s">
        <v>14</v>
      </c>
      <c r="R100" s="26">
        <f>M100/2</f>
        <v>-0.0696688552543294</v>
      </c>
      <c r="S100" s="59" t="s">
        <v>11</v>
      </c>
    </row>
    <row r="101" spans="1:19" ht="12.75">
      <c r="A101" s="17">
        <v>-21</v>
      </c>
      <c r="B101" s="14" t="s">
        <v>13</v>
      </c>
      <c r="C101" s="27">
        <f t="shared" si="3"/>
        <v>-0.8267716535433072</v>
      </c>
      <c r="D101" s="14" t="s">
        <v>9</v>
      </c>
      <c r="F101" s="17">
        <f>-(6+(15/16))</f>
        <v>-6.9375</v>
      </c>
      <c r="G101" s="14" t="s">
        <v>9</v>
      </c>
      <c r="H101" s="27">
        <f t="shared" si="4"/>
        <v>-176.21249999999998</v>
      </c>
      <c r="I101" s="14" t="s">
        <v>13</v>
      </c>
      <c r="K101" s="40">
        <f>ATAN2($A$94,F101)</f>
        <v>-0.05393596442303829</v>
      </c>
      <c r="L101" s="60" t="s">
        <v>14</v>
      </c>
      <c r="M101" s="27">
        <f>K101*180/PI()</f>
        <v>-3.090303125407854</v>
      </c>
      <c r="N101" s="60" t="s">
        <v>11</v>
      </c>
      <c r="P101" s="40">
        <f>K101/2</f>
        <v>-0.026967982211519144</v>
      </c>
      <c r="Q101" s="60" t="s">
        <v>14</v>
      </c>
      <c r="R101" s="27">
        <f>M101/2</f>
        <v>-1.545151562703927</v>
      </c>
      <c r="S101" s="60" t="s">
        <v>11</v>
      </c>
    </row>
    <row r="102" spans="1:9" ht="12.75">
      <c r="A102" s="32" t="s">
        <v>21</v>
      </c>
      <c r="B102" s="33"/>
      <c r="C102" s="33"/>
      <c r="D102" s="34"/>
      <c r="F102" s="32" t="s">
        <v>21</v>
      </c>
      <c r="G102" s="33"/>
      <c r="H102" s="58"/>
      <c r="I102" s="34"/>
    </row>
    <row r="103" spans="1:9" ht="12.75">
      <c r="A103" s="6">
        <v>0.5</v>
      </c>
      <c r="B103" s="5" t="s">
        <v>13</v>
      </c>
      <c r="C103" s="50">
        <f t="shared" si="3"/>
        <v>0.01968503937007874</v>
      </c>
      <c r="D103" s="5" t="s">
        <v>9</v>
      </c>
      <c r="F103" s="17">
        <f>1/16</f>
        <v>0.0625</v>
      </c>
      <c r="G103" s="14" t="s">
        <v>9</v>
      </c>
      <c r="H103" s="50">
        <f t="shared" si="4"/>
        <v>1.5875</v>
      </c>
      <c r="I103" s="5" t="s">
        <v>13</v>
      </c>
    </row>
    <row r="105" ht="12.75">
      <c r="A105" s="2" t="s">
        <v>20</v>
      </c>
    </row>
    <row r="106" ht="12.75">
      <c r="A106" t="s">
        <v>3</v>
      </c>
    </row>
    <row r="108" spans="1:4" ht="12.75">
      <c r="A108" s="7" t="s">
        <v>16</v>
      </c>
      <c r="B108" s="8"/>
      <c r="C108" s="8"/>
      <c r="D108" s="9"/>
    </row>
    <row r="109" spans="1:4" ht="12.75">
      <c r="A109" s="6">
        <v>120</v>
      </c>
      <c r="B109" s="5" t="s">
        <v>13</v>
      </c>
      <c r="C109" s="4">
        <f>A109/25.4</f>
        <v>4.724409448818898</v>
      </c>
      <c r="D109" s="5" t="s">
        <v>9</v>
      </c>
    </row>
    <row r="111" spans="1:9" ht="25.5">
      <c r="A111" s="32" t="s">
        <v>10</v>
      </c>
      <c r="B111" s="33"/>
      <c r="C111" s="33"/>
      <c r="D111" s="34"/>
      <c r="F111" s="53" t="s">
        <v>15</v>
      </c>
      <c r="G111" s="54"/>
      <c r="H111" s="54"/>
      <c r="I111" s="61"/>
    </row>
    <row r="112" spans="1:9" ht="12.75">
      <c r="A112" s="11">
        <v>-3.5</v>
      </c>
      <c r="B112" s="19" t="s">
        <v>11</v>
      </c>
      <c r="C112" s="25">
        <f>A112*PI()/180</f>
        <v>-0.061086523819801536</v>
      </c>
      <c r="D112" s="10" t="s">
        <v>14</v>
      </c>
      <c r="F112" s="22">
        <f>$C$109*SIN(C112)</f>
        <v>-0.2884182970150719</v>
      </c>
      <c r="G112" s="18" t="s">
        <v>9</v>
      </c>
      <c r="H112" s="22">
        <f>$A$109*SIN(C112)</f>
        <v>-7.325824744182825</v>
      </c>
      <c r="I112" s="10" t="s">
        <v>13</v>
      </c>
    </row>
    <row r="113" spans="1:9" ht="12.75">
      <c r="A113" s="11">
        <v>-3</v>
      </c>
      <c r="B113" s="19" t="s">
        <v>11</v>
      </c>
      <c r="C113" s="26">
        <f aca="true" t="shared" si="5" ref="C113:C126">A113*PI()/180</f>
        <v>-0.05235987755982988</v>
      </c>
      <c r="D113" s="12" t="s">
        <v>14</v>
      </c>
      <c r="F113" s="23">
        <f aca="true" t="shared" si="6" ref="F113:F126">$C$109*SIN(C113)</f>
        <v>-0.24725648618713622</v>
      </c>
      <c r="G113" s="19" t="s">
        <v>9</v>
      </c>
      <c r="H113" s="23">
        <f aca="true" t="shared" si="7" ref="H113:H126">$A$109*SIN(C113)</f>
        <v>-6.280314749153259</v>
      </c>
      <c r="I113" s="12" t="s">
        <v>13</v>
      </c>
    </row>
    <row r="114" spans="1:9" ht="12.75">
      <c r="A114" s="11">
        <v>-2.5</v>
      </c>
      <c r="B114" s="19" t="s">
        <v>11</v>
      </c>
      <c r="C114" s="26">
        <f t="shared" si="5"/>
        <v>-0.04363323129985824</v>
      </c>
      <c r="D114" s="12" t="s">
        <v>14</v>
      </c>
      <c r="F114" s="23">
        <f t="shared" si="6"/>
        <v>-0.20607584582048505</v>
      </c>
      <c r="G114" s="19" t="s">
        <v>9</v>
      </c>
      <c r="H114" s="23">
        <f t="shared" si="7"/>
        <v>-5.23432648384032</v>
      </c>
      <c r="I114" s="12" t="s">
        <v>13</v>
      </c>
    </row>
    <row r="115" spans="1:9" ht="12.75">
      <c r="A115" s="11">
        <v>-2</v>
      </c>
      <c r="B115" s="19" t="s">
        <v>11</v>
      </c>
      <c r="C115" s="26">
        <f t="shared" si="5"/>
        <v>-0.03490658503988659</v>
      </c>
      <c r="D115" s="12" t="s">
        <v>14</v>
      </c>
      <c r="F115" s="23">
        <f t="shared" si="6"/>
        <v>-0.16487951198031955</v>
      </c>
      <c r="G115" s="19" t="s">
        <v>9</v>
      </c>
      <c r="H115" s="23">
        <f t="shared" si="7"/>
        <v>-4.187939604300117</v>
      </c>
      <c r="I115" s="12" t="s">
        <v>13</v>
      </c>
    </row>
    <row r="116" spans="1:9" ht="12.75">
      <c r="A116" s="11">
        <v>-1.5</v>
      </c>
      <c r="B116" s="19" t="s">
        <v>11</v>
      </c>
      <c r="C116" s="26">
        <f t="shared" si="5"/>
        <v>-0.02617993877991494</v>
      </c>
      <c r="D116" s="12" t="s">
        <v>14</v>
      </c>
      <c r="F116" s="23">
        <f t="shared" si="6"/>
        <v>-0.12367062192695977</v>
      </c>
      <c r="G116" s="19" t="s">
        <v>9</v>
      </c>
      <c r="H116" s="23">
        <f t="shared" si="7"/>
        <v>-3.141233796944778</v>
      </c>
      <c r="I116" s="12" t="s">
        <v>13</v>
      </c>
    </row>
    <row r="117" spans="1:9" ht="12.75">
      <c r="A117" s="11">
        <v>-1</v>
      </c>
      <c r="B117" s="19" t="s">
        <v>11</v>
      </c>
      <c r="C117" s="26">
        <f t="shared" si="5"/>
        <v>-0.017453292519943295</v>
      </c>
      <c r="D117" s="12" t="s">
        <v>14</v>
      </c>
      <c r="F117" s="23">
        <f t="shared" si="6"/>
        <v>-0.08245231387692999</v>
      </c>
      <c r="G117" s="19" t="s">
        <v>9</v>
      </c>
      <c r="H117" s="23">
        <f t="shared" si="7"/>
        <v>-2.0942887724740213</v>
      </c>
      <c r="I117" s="12" t="s">
        <v>13</v>
      </c>
    </row>
    <row r="118" spans="1:9" ht="12.75">
      <c r="A118" s="11">
        <v>-0.5</v>
      </c>
      <c r="B118" s="19" t="s">
        <v>11</v>
      </c>
      <c r="C118" s="26">
        <f t="shared" si="5"/>
        <v>-0.008726646259971648</v>
      </c>
      <c r="D118" s="12" t="s">
        <v>14</v>
      </c>
      <c r="F118" s="23">
        <f t="shared" si="6"/>
        <v>-0.04122772676397135</v>
      </c>
      <c r="G118" s="19" t="s">
        <v>9</v>
      </c>
      <c r="H118" s="23">
        <f t="shared" si="7"/>
        <v>-1.0471842598048722</v>
      </c>
      <c r="I118" s="12" t="s">
        <v>13</v>
      </c>
    </row>
    <row r="119" spans="1:9" ht="12.75">
      <c r="A119" s="11">
        <v>0</v>
      </c>
      <c r="B119" s="19" t="s">
        <v>11</v>
      </c>
      <c r="C119" s="26">
        <f t="shared" si="5"/>
        <v>0</v>
      </c>
      <c r="D119" s="12" t="s">
        <v>14</v>
      </c>
      <c r="F119" s="23">
        <f t="shared" si="6"/>
        <v>0</v>
      </c>
      <c r="G119" s="19" t="s">
        <v>9</v>
      </c>
      <c r="H119" s="23">
        <f t="shared" si="7"/>
        <v>0</v>
      </c>
      <c r="I119" s="12" t="s">
        <v>13</v>
      </c>
    </row>
    <row r="120" spans="1:9" ht="12.75">
      <c r="A120" s="11">
        <v>0.5</v>
      </c>
      <c r="B120" s="19" t="s">
        <v>11</v>
      </c>
      <c r="C120" s="26">
        <f t="shared" si="5"/>
        <v>0.008726646259971648</v>
      </c>
      <c r="D120" s="12" t="s">
        <v>14</v>
      </c>
      <c r="F120" s="23">
        <f t="shared" si="6"/>
        <v>0.04122772676397135</v>
      </c>
      <c r="G120" s="19" t="s">
        <v>9</v>
      </c>
      <c r="H120" s="23">
        <f t="shared" si="7"/>
        <v>1.0471842598048722</v>
      </c>
      <c r="I120" s="12" t="s">
        <v>13</v>
      </c>
    </row>
    <row r="121" spans="1:9" ht="12.75">
      <c r="A121" s="11">
        <v>1</v>
      </c>
      <c r="B121" s="19" t="s">
        <v>11</v>
      </c>
      <c r="C121" s="26">
        <f t="shared" si="5"/>
        <v>0.017453292519943295</v>
      </c>
      <c r="D121" s="12" t="s">
        <v>14</v>
      </c>
      <c r="F121" s="23">
        <f t="shared" si="6"/>
        <v>0.08245231387692999</v>
      </c>
      <c r="G121" s="19" t="s">
        <v>9</v>
      </c>
      <c r="H121" s="23">
        <f t="shared" si="7"/>
        <v>2.0942887724740213</v>
      </c>
      <c r="I121" s="12" t="s">
        <v>13</v>
      </c>
    </row>
    <row r="122" spans="1:9" ht="12.75">
      <c r="A122" s="11">
        <v>1.5</v>
      </c>
      <c r="B122" s="19" t="s">
        <v>11</v>
      </c>
      <c r="C122" s="26">
        <f t="shared" si="5"/>
        <v>0.02617993877991494</v>
      </c>
      <c r="D122" s="12" t="s">
        <v>14</v>
      </c>
      <c r="F122" s="23">
        <f t="shared" si="6"/>
        <v>0.12367062192695977</v>
      </c>
      <c r="G122" s="19" t="s">
        <v>9</v>
      </c>
      <c r="H122" s="23">
        <f t="shared" si="7"/>
        <v>3.141233796944778</v>
      </c>
      <c r="I122" s="12" t="s">
        <v>13</v>
      </c>
    </row>
    <row r="123" spans="1:9" ht="12.75">
      <c r="A123" s="11">
        <v>2</v>
      </c>
      <c r="B123" s="19" t="s">
        <v>11</v>
      </c>
      <c r="C123" s="26">
        <f t="shared" si="5"/>
        <v>0.03490658503988659</v>
      </c>
      <c r="D123" s="12" t="s">
        <v>14</v>
      </c>
      <c r="F123" s="23">
        <f t="shared" si="6"/>
        <v>0.16487951198031955</v>
      </c>
      <c r="G123" s="19" t="s">
        <v>9</v>
      </c>
      <c r="H123" s="23">
        <f t="shared" si="7"/>
        <v>4.187939604300117</v>
      </c>
      <c r="I123" s="12" t="s">
        <v>13</v>
      </c>
    </row>
    <row r="124" spans="1:9" ht="12.75">
      <c r="A124" s="11">
        <v>2.5</v>
      </c>
      <c r="B124" s="19" t="s">
        <v>11</v>
      </c>
      <c r="C124" s="26">
        <f t="shared" si="5"/>
        <v>0.04363323129985824</v>
      </c>
      <c r="D124" s="12" t="s">
        <v>14</v>
      </c>
      <c r="F124" s="23">
        <f t="shared" si="6"/>
        <v>0.20607584582048505</v>
      </c>
      <c r="G124" s="19" t="s">
        <v>9</v>
      </c>
      <c r="H124" s="23">
        <f t="shared" si="7"/>
        <v>5.23432648384032</v>
      </c>
      <c r="I124" s="12" t="s">
        <v>13</v>
      </c>
    </row>
    <row r="125" spans="1:9" ht="12.75">
      <c r="A125" s="11">
        <v>3</v>
      </c>
      <c r="B125" s="19" t="s">
        <v>11</v>
      </c>
      <c r="C125" s="26">
        <f t="shared" si="5"/>
        <v>0.05235987755982988</v>
      </c>
      <c r="D125" s="12" t="s">
        <v>14</v>
      </c>
      <c r="F125" s="23">
        <f t="shared" si="6"/>
        <v>0.24725648618713622</v>
      </c>
      <c r="G125" s="19" t="s">
        <v>9</v>
      </c>
      <c r="H125" s="23">
        <f t="shared" si="7"/>
        <v>6.280314749153259</v>
      </c>
      <c r="I125" s="12" t="s">
        <v>13</v>
      </c>
    </row>
    <row r="126" spans="1:9" ht="12.75">
      <c r="A126" s="13">
        <v>3.5</v>
      </c>
      <c r="B126" s="20" t="s">
        <v>11</v>
      </c>
      <c r="C126" s="27">
        <f t="shared" si="5"/>
        <v>0.061086523819801536</v>
      </c>
      <c r="D126" s="14" t="s">
        <v>14</v>
      </c>
      <c r="F126" s="24">
        <f t="shared" si="6"/>
        <v>0.2884182970150719</v>
      </c>
      <c r="G126" s="20" t="s">
        <v>9</v>
      </c>
      <c r="H126" s="24">
        <f t="shared" si="7"/>
        <v>7.325824744182825</v>
      </c>
      <c r="I126" s="14" t="s">
        <v>13</v>
      </c>
    </row>
    <row r="128" ht="12.75">
      <c r="A128" s="29" t="s">
        <v>18</v>
      </c>
    </row>
    <row r="130" ht="12.75">
      <c r="A130" s="2" t="s">
        <v>51</v>
      </c>
    </row>
    <row r="131" ht="12.75">
      <c r="A131" t="s">
        <v>5</v>
      </c>
    </row>
    <row r="133" spans="1:17" ht="25.5">
      <c r="A133" s="32" t="s">
        <v>7</v>
      </c>
      <c r="B133" s="34"/>
      <c r="D133" s="35" t="s">
        <v>32</v>
      </c>
      <c r="E133" s="36"/>
      <c r="F133" s="36"/>
      <c r="G133" s="37"/>
      <c r="I133" s="46"/>
      <c r="J133" s="46"/>
      <c r="K133" s="46"/>
      <c r="L133" s="46"/>
      <c r="M133" s="47"/>
      <c r="N133" s="46"/>
      <c r="O133" s="46"/>
      <c r="P133" s="46"/>
      <c r="Q133" s="46"/>
    </row>
    <row r="134" spans="1:17" ht="12.75">
      <c r="A134" s="15">
        <v>0</v>
      </c>
      <c r="B134" s="10" t="s">
        <v>8</v>
      </c>
      <c r="D134" s="15">
        <f>5+(43/64)</f>
        <v>5.671875</v>
      </c>
      <c r="E134" s="10" t="s">
        <v>9</v>
      </c>
      <c r="F134" s="25">
        <f>D134*25.4</f>
        <v>144.06562499999998</v>
      </c>
      <c r="G134" s="10" t="s">
        <v>13</v>
      </c>
      <c r="I134" s="28"/>
      <c r="J134" s="19"/>
      <c r="K134" s="48"/>
      <c r="L134" s="19"/>
      <c r="M134" s="19"/>
      <c r="N134" s="19"/>
      <c r="O134" s="19"/>
      <c r="P134" s="19"/>
      <c r="Q134" s="19"/>
    </row>
    <row r="135" spans="1:17" ht="12.75">
      <c r="A135" s="16">
        <v>100</v>
      </c>
      <c r="B135" s="12" t="s">
        <v>8</v>
      </c>
      <c r="D135" s="16">
        <f>5+(42/64)</f>
        <v>5.65625</v>
      </c>
      <c r="E135" s="12" t="s">
        <v>9</v>
      </c>
      <c r="F135" s="26">
        <f>D135*25.4</f>
        <v>143.66875</v>
      </c>
      <c r="G135" s="12" t="s">
        <v>13</v>
      </c>
      <c r="I135" s="28"/>
      <c r="J135" s="19"/>
      <c r="K135" s="48"/>
      <c r="L135" s="19"/>
      <c r="M135" s="19"/>
      <c r="N135" s="19"/>
      <c r="O135" s="19"/>
      <c r="P135" s="19"/>
      <c r="Q135" s="19"/>
    </row>
    <row r="136" spans="1:17" ht="12.75">
      <c r="A136" s="16">
        <v>250</v>
      </c>
      <c r="B136" s="12" t="s">
        <v>8</v>
      </c>
      <c r="D136" s="16">
        <f>5+(40/64)</f>
        <v>5.625</v>
      </c>
      <c r="E136" s="12" t="s">
        <v>9</v>
      </c>
      <c r="F136" s="26">
        <f>D136*25.4</f>
        <v>142.875</v>
      </c>
      <c r="G136" s="12" t="s">
        <v>13</v>
      </c>
      <c r="I136" s="28"/>
      <c r="J136" s="19"/>
      <c r="K136" s="48"/>
      <c r="L136" s="19"/>
      <c r="M136" s="19"/>
      <c r="N136" s="19"/>
      <c r="O136" s="19"/>
      <c r="P136" s="19"/>
      <c r="Q136" s="19"/>
    </row>
    <row r="137" spans="1:17" ht="12.75">
      <c r="A137" s="16">
        <v>500</v>
      </c>
      <c r="B137" s="12" t="s">
        <v>8</v>
      </c>
      <c r="D137" s="16">
        <f>5+(35/64)</f>
        <v>5.546875</v>
      </c>
      <c r="E137" s="12" t="s">
        <v>9</v>
      </c>
      <c r="F137" s="26">
        <f>D137*25.4</f>
        <v>140.890625</v>
      </c>
      <c r="G137" s="12" t="s">
        <v>13</v>
      </c>
      <c r="I137" s="28"/>
      <c r="J137" s="19"/>
      <c r="K137" s="48"/>
      <c r="L137" s="19"/>
      <c r="M137" s="19"/>
      <c r="N137" s="19"/>
      <c r="O137" s="19"/>
      <c r="P137" s="19"/>
      <c r="Q137" s="19"/>
    </row>
    <row r="138" spans="1:17" ht="12.75">
      <c r="A138" s="17">
        <v>750</v>
      </c>
      <c r="B138" s="14" t="s">
        <v>8</v>
      </c>
      <c r="D138" s="17">
        <f>5+(33/64)</f>
        <v>5.515625</v>
      </c>
      <c r="E138" s="14" t="s">
        <v>9</v>
      </c>
      <c r="F138" s="26">
        <f>D138*25.4</f>
        <v>140.09687499999998</v>
      </c>
      <c r="G138" s="12" t="s">
        <v>13</v>
      </c>
      <c r="I138" s="28"/>
      <c r="J138" s="19"/>
      <c r="K138" s="48"/>
      <c r="L138" s="19"/>
      <c r="M138" s="19"/>
      <c r="N138" s="19"/>
      <c r="O138" s="19"/>
      <c r="P138" s="19"/>
      <c r="Q138" s="19"/>
    </row>
    <row r="139" spans="4:17" ht="12.75">
      <c r="D139" s="7" t="s">
        <v>21</v>
      </c>
      <c r="E139" s="8"/>
      <c r="F139" s="8"/>
      <c r="G139" s="9"/>
      <c r="I139" s="49"/>
      <c r="J139" s="49"/>
      <c r="K139" s="49"/>
      <c r="L139" s="49"/>
      <c r="M139" s="19"/>
      <c r="N139" s="19"/>
      <c r="O139" s="19"/>
      <c r="P139" s="19"/>
      <c r="Q139" s="19"/>
    </row>
    <row r="140" spans="4:17" ht="12.75">
      <c r="D140" s="6">
        <f>1/64</f>
        <v>0.015625</v>
      </c>
      <c r="E140" s="5" t="s">
        <v>9</v>
      </c>
      <c r="F140" s="50">
        <f>D140*25.4</f>
        <v>0.396875</v>
      </c>
      <c r="G140" s="5" t="s">
        <v>13</v>
      </c>
      <c r="I140" s="19"/>
      <c r="J140" s="19"/>
      <c r="K140" s="19"/>
      <c r="L140" s="19"/>
      <c r="M140" s="19"/>
      <c r="N140" s="19"/>
      <c r="O140" s="19"/>
      <c r="P140" s="19"/>
      <c r="Q140" s="19"/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Livingston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Bridges</dc:creator>
  <cp:keywords/>
  <dc:description/>
  <cp:lastModifiedBy>Derek Bridges</cp:lastModifiedBy>
  <cp:lastPrinted>2010-06-24T03:34:49Z</cp:lastPrinted>
  <dcterms:created xsi:type="dcterms:W3CDTF">2010-06-24T00:17:43Z</dcterms:created>
  <dcterms:modified xsi:type="dcterms:W3CDTF">2010-06-24T03:37:07Z</dcterms:modified>
  <cp:category/>
  <cp:version/>
  <cp:contentType/>
  <cp:contentStatus/>
</cp:coreProperties>
</file>