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40" yWindow="2180" windowWidth="27380" windowHeight="12440" activeTab="4"/>
  </bookViews>
  <sheets>
    <sheet name="READ-ME" sheetId="1" r:id="rId1"/>
    <sheet name="Settings calc" sheetId="2" r:id="rId2"/>
    <sheet name="Jig data" sheetId="3" r:id="rId3"/>
    <sheet name="Mass data" sheetId="4" r:id="rId4"/>
    <sheet name="Prism holder data" sheetId="5" r:id="rId5"/>
  </sheets>
  <definedNames/>
  <calcPr fullCalcOnLoad="1"/>
</workbook>
</file>

<file path=xl/comments2.xml><?xml version="1.0" encoding="utf-8"?>
<comments xmlns="http://schemas.openxmlformats.org/spreadsheetml/2006/main">
  <authors>
    <author>van Veggel</author>
  </authors>
  <commentList>
    <comment ref="I2" authorId="0">
      <text>
        <r>
          <rPr>
            <b/>
            <sz val="10"/>
            <rFont val="Tahoma"/>
            <family val="0"/>
          </rPr>
          <t>van Veggel:</t>
        </r>
        <r>
          <rPr>
            <sz val="10"/>
            <rFont val="Tahoma"/>
            <family val="0"/>
          </rPr>
          <t xml:space="preserve">
effective flexure point position of fibre with respect to COM
</t>
        </r>
      </text>
    </comment>
  </commentList>
</comments>
</file>

<file path=xl/sharedStrings.xml><?xml version="1.0" encoding="utf-8"?>
<sst xmlns="http://schemas.openxmlformats.org/spreadsheetml/2006/main" count="89" uniqueCount="69">
  <si>
    <t>Mass no.</t>
  </si>
  <si>
    <t>Bonding jig no.</t>
  </si>
  <si>
    <t>s3</t>
  </si>
  <si>
    <t>s4</t>
  </si>
  <si>
    <t>The data in this table should be measured for each jig available at the site of bonding.</t>
  </si>
  <si>
    <t>Mass measurements</t>
  </si>
  <si>
    <t>If bonding on flat s3</t>
  </si>
  <si>
    <t>If bonding on flat s4</t>
  </si>
  <si>
    <t>Only remeasure if the jig has been mistreated or gone through a high temperature cycle (clean bake)</t>
  </si>
  <si>
    <t>Flat</t>
  </si>
  <si>
    <t>Prism holder</t>
  </si>
  <si>
    <t>Jig</t>
  </si>
  <si>
    <t>dSCREW2</t>
  </si>
  <si>
    <t>COMz</t>
  </si>
  <si>
    <t>dBL</t>
  </si>
  <si>
    <t>xPH</t>
  </si>
  <si>
    <t>dFL</t>
  </si>
  <si>
    <t>dSLIDER1</t>
  </si>
  <si>
    <t>yJIG</t>
  </si>
  <si>
    <t>yPH</t>
  </si>
  <si>
    <t>dSLIDER2</t>
  </si>
  <si>
    <t xml:space="preserve">How to use this spreadsheet </t>
  </si>
  <si>
    <t>Troubleshooting</t>
  </si>
  <si>
    <t>Please contact Mark Barton</t>
  </si>
  <si>
    <t>TBD</t>
  </si>
  <si>
    <t>dSLIDER1 = yJIG+yPH-d4-dCOMz-dBR</t>
  </si>
  <si>
    <t>dSLIDER2 = yJIG+yPH-d4-dCOMz-dFR</t>
  </si>
  <si>
    <t>dSLIDER1 = yJIG+yPH-d4-dCOMz-dBL</t>
  </si>
  <si>
    <t>dSLIDER2 = yJIG+yPH-d4-dCOMz-dFL</t>
  </si>
  <si>
    <t>dSCREW2 = xJIG2+xPH-xM/2</t>
  </si>
  <si>
    <t>For bonding on face S3</t>
  </si>
  <si>
    <t>For bonding on face S4</t>
  </si>
  <si>
    <t>ETM03</t>
  </si>
  <si>
    <t>Calculations</t>
  </si>
  <si>
    <t>dSCREW1</t>
  </si>
  <si>
    <t>d4eff</t>
  </si>
  <si>
    <t>flex3</t>
  </si>
  <si>
    <t>d4</t>
  </si>
  <si>
    <t>dFR</t>
  </si>
  <si>
    <t>dBR</t>
  </si>
  <si>
    <t>xJIG1</t>
  </si>
  <si>
    <t>xJIG2</t>
  </si>
  <si>
    <t>xM</t>
  </si>
  <si>
    <t>Mass</t>
  </si>
  <si>
    <t>JIG settings calculation</t>
  </si>
  <si>
    <t>These values are retrieved from the other sheets - do not edit.</t>
  </si>
  <si>
    <t>Jig Data</t>
  </si>
  <si>
    <t>Prism Holder Data</t>
  </si>
  <si>
    <t>xNOTCH1</t>
  </si>
  <si>
    <t>xNOTCH2</t>
  </si>
  <si>
    <t>Each loading of a set of prisms into the holder gets a new line in the table</t>
  </si>
  <si>
    <t>yNOTCH1</t>
  </si>
  <si>
    <t>yNOTCH2</t>
  </si>
  <si>
    <t>E1300113</t>
  </si>
  <si>
    <t>tTOP</t>
  </si>
  <si>
    <t>tBTM</t>
  </si>
  <si>
    <t>tLEFT</t>
  </si>
  <si>
    <t>tRIGHT</t>
  </si>
  <si>
    <t>Measurement reference document</t>
  </si>
  <si>
    <t>left</t>
  </si>
  <si>
    <t>right</t>
  </si>
  <si>
    <t>The yNOTCHn values should be measured with a travelling microscope from the bottom of the holder.</t>
  </si>
  <si>
    <t>The xNOTCHn values should be measured with a travelling microscope from the right end of the holder.</t>
  </si>
  <si>
    <t>dCOMz</t>
  </si>
  <si>
    <t>dSCREW1 = xJIG1-xPH-xM/2</t>
  </si>
  <si>
    <t>xDELTA</t>
  </si>
  <si>
    <t>yDELTA</t>
  </si>
  <si>
    <t>Prism Holder Load</t>
  </si>
  <si>
    <t>E1300178-v1 - Pilot Hang Prism Jig Settings Spreadsheet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</si>
</sst>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b/>
      <i/>
      <sz val="10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99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34" borderId="10" xfId="0" applyFont="1" applyFill="1" applyBorder="1" applyAlignment="1">
      <alignment wrapText="1"/>
    </xf>
    <xf numFmtId="0" fontId="1" fillId="35" borderId="10" xfId="0" applyFont="1" applyFill="1" applyBorder="1" applyAlignment="1">
      <alignment/>
    </xf>
    <xf numFmtId="0" fontId="4" fillId="35" borderId="10" xfId="0" applyFont="1" applyFill="1" applyBorder="1" applyAlignment="1">
      <alignment horizontal="justify" vertical="top" wrapText="1"/>
    </xf>
    <xf numFmtId="0" fontId="1" fillId="35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/>
    </xf>
    <xf numFmtId="0" fontId="0" fillId="35" borderId="10" xfId="0" applyFill="1" applyBorder="1" applyAlignment="1" applyProtection="1">
      <alignment/>
      <protection locked="0"/>
    </xf>
    <xf numFmtId="0" fontId="0" fillId="35" borderId="10" xfId="0" applyFont="1" applyFill="1" applyBorder="1" applyAlignment="1" applyProtection="1">
      <alignment horizontal="justify" vertical="top" wrapText="1"/>
      <protection locked="0"/>
    </xf>
    <xf numFmtId="0" fontId="3" fillId="35" borderId="10" xfId="0" applyFont="1" applyFill="1" applyBorder="1" applyAlignment="1" applyProtection="1">
      <alignment horizontal="justify" vertical="top" wrapText="1"/>
      <protection locked="0"/>
    </xf>
    <xf numFmtId="0" fontId="0" fillId="0" borderId="10" xfId="0" applyFill="1" applyBorder="1" applyAlignment="1">
      <alignment/>
    </xf>
    <xf numFmtId="0" fontId="0" fillId="36" borderId="0" xfId="0" applyFill="1" applyAlignment="1">
      <alignment/>
    </xf>
    <xf numFmtId="0" fontId="0" fillId="36" borderId="0" xfId="0" applyFill="1" applyAlignment="1">
      <alignment wrapText="1"/>
    </xf>
    <xf numFmtId="0" fontId="1" fillId="0" borderId="0" xfId="0" applyFont="1" applyAlignment="1">
      <alignment/>
    </xf>
    <xf numFmtId="0" fontId="1" fillId="37" borderId="10" xfId="0" applyFont="1" applyFill="1" applyBorder="1" applyAlignment="1">
      <alignment/>
    </xf>
    <xf numFmtId="0" fontId="0" fillId="37" borderId="11" xfId="0" applyFill="1" applyBorder="1" applyAlignment="1" applyProtection="1">
      <alignment/>
      <protection locked="0"/>
    </xf>
    <xf numFmtId="0" fontId="1" fillId="36" borderId="10" xfId="0" applyFont="1" applyFill="1" applyBorder="1" applyAlignment="1">
      <alignment/>
    </xf>
    <xf numFmtId="0" fontId="0" fillId="36" borderId="12" xfId="0" applyFill="1" applyBorder="1" applyAlignment="1" applyProtection="1">
      <alignment/>
      <protection locked="0"/>
    </xf>
    <xf numFmtId="0" fontId="0" fillId="36" borderId="10" xfId="0" applyFill="1" applyBorder="1" applyAlignment="1">
      <alignment/>
    </xf>
    <xf numFmtId="0" fontId="1" fillId="0" borderId="13" xfId="0" applyFont="1" applyFill="1" applyBorder="1" applyAlignment="1">
      <alignment wrapText="1"/>
    </xf>
    <xf numFmtId="0" fontId="0" fillId="0" borderId="10" xfId="0" applyFill="1" applyBorder="1" applyAlignment="1" applyProtection="1">
      <alignment/>
      <protection locked="0"/>
    </xf>
    <xf numFmtId="177" fontId="0" fillId="0" borderId="10" xfId="0" applyNumberFormat="1" applyFill="1" applyBorder="1" applyAlignment="1" applyProtection="1">
      <alignment/>
      <protection locked="0"/>
    </xf>
    <xf numFmtId="0" fontId="7" fillId="0" borderId="10" xfId="53" applyFill="1" applyBorder="1" applyAlignment="1" applyProtection="1">
      <alignment/>
      <protection locked="0"/>
    </xf>
    <xf numFmtId="2" fontId="0" fillId="0" borderId="10" xfId="0" applyNumberFormat="1" applyFill="1" applyBorder="1" applyAlignment="1" applyProtection="1">
      <alignment/>
      <protection locked="0"/>
    </xf>
    <xf numFmtId="2" fontId="0" fillId="0" borderId="0" xfId="0" applyNumberFormat="1" applyAlignment="1">
      <alignment/>
    </xf>
    <xf numFmtId="0" fontId="1" fillId="0" borderId="13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 wrapText="1"/>
    </xf>
    <xf numFmtId="0" fontId="1" fillId="36" borderId="10" xfId="0" applyFont="1" applyFill="1" applyBorder="1" applyAlignment="1">
      <alignment horizontal="right" wrapText="1"/>
    </xf>
    <xf numFmtId="0" fontId="11" fillId="0" borderId="0" xfId="0" applyFont="1" applyAlignment="1">
      <alignment/>
    </xf>
    <xf numFmtId="0" fontId="1" fillId="36" borderId="12" xfId="0" applyFont="1" applyFill="1" applyBorder="1" applyAlignment="1">
      <alignment/>
    </xf>
    <xf numFmtId="0" fontId="1" fillId="36" borderId="10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15</xdr:row>
      <xdr:rowOff>0</xdr:rowOff>
    </xdr:from>
    <xdr:to>
      <xdr:col>10</xdr:col>
      <xdr:colOff>47625</xdr:colOff>
      <xdr:row>34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66975"/>
          <a:ext cx="5953125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9</xdr:col>
      <xdr:colOff>533400</xdr:colOff>
      <xdr:row>58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77000"/>
          <a:ext cx="584835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workbookViewId="0" topLeftCell="A11">
      <selection activeCell="A39" sqref="A39"/>
    </sheetView>
  </sheetViews>
  <sheetFormatPr defaultColWidth="8.8515625" defaultRowHeight="12.75"/>
  <sheetData>
    <row r="1" ht="16.5">
      <c r="A1" s="7" t="s">
        <v>68</v>
      </c>
    </row>
    <row r="3" ht="12">
      <c r="A3" s="13"/>
    </row>
    <row r="4" ht="15">
      <c r="A4" s="8" t="s">
        <v>21</v>
      </c>
    </row>
    <row r="5" spans="1:2" ht="12">
      <c r="A5">
        <v>1</v>
      </c>
      <c r="B5" t="s">
        <v>24</v>
      </c>
    </row>
    <row r="8" ht="15">
      <c r="A8" s="8" t="s">
        <v>22</v>
      </c>
    </row>
    <row r="9" ht="12">
      <c r="A9" t="s">
        <v>23</v>
      </c>
    </row>
    <row r="11" ht="12">
      <c r="A11" t="s">
        <v>30</v>
      </c>
    </row>
    <row r="12" ht="12">
      <c r="A12" t="s">
        <v>27</v>
      </c>
    </row>
    <row r="13" ht="12">
      <c r="A13" t="s">
        <v>28</v>
      </c>
    </row>
    <row r="14" ht="12">
      <c r="A14" t="s">
        <v>29</v>
      </c>
    </row>
    <row r="36" ht="12">
      <c r="A36" t="s">
        <v>31</v>
      </c>
    </row>
    <row r="37" ht="12">
      <c r="A37" t="s">
        <v>25</v>
      </c>
    </row>
    <row r="38" ht="12">
      <c r="A38" t="s">
        <v>26</v>
      </c>
    </row>
    <row r="39" ht="12">
      <c r="A39" t="s">
        <v>64</v>
      </c>
    </row>
  </sheetData>
  <sheetProtection/>
  <printOptions/>
  <pageMargins left="0.75" right="0.75" top="1" bottom="1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0"/>
  <sheetViews>
    <sheetView workbookViewId="0" topLeftCell="A1">
      <selection activeCell="J29" sqref="J29"/>
    </sheetView>
  </sheetViews>
  <sheetFormatPr defaultColWidth="8.8515625" defaultRowHeight="12.75"/>
  <cols>
    <col min="1" max="1" width="15.140625" style="0" customWidth="1"/>
    <col min="2" max="4" width="8.8515625" style="0" customWidth="1"/>
    <col min="5" max="5" width="9.8515625" style="0" customWidth="1"/>
    <col min="6" max="6" width="9.421875" style="0" customWidth="1"/>
    <col min="7" max="7" width="9.8515625" style="0" customWidth="1"/>
    <col min="8" max="8" width="9.140625" style="0" customWidth="1"/>
  </cols>
  <sheetData>
    <row r="1" spans="1:22" ht="15.75">
      <c r="A1" s="8" t="s">
        <v>44</v>
      </c>
      <c r="L1" s="21" t="s">
        <v>45</v>
      </c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2" s="5" customFormat="1" ht="25.5">
      <c r="A2" s="6" t="s">
        <v>43</v>
      </c>
      <c r="B2" s="6" t="s">
        <v>9</v>
      </c>
      <c r="C2" s="6" t="s">
        <v>10</v>
      </c>
      <c r="D2" s="6" t="s">
        <v>11</v>
      </c>
      <c r="E2" s="6" t="s">
        <v>17</v>
      </c>
      <c r="F2" s="6" t="s">
        <v>20</v>
      </c>
      <c r="G2" s="6" t="s">
        <v>34</v>
      </c>
      <c r="H2" s="6" t="s">
        <v>12</v>
      </c>
      <c r="I2" s="9" t="s">
        <v>35</v>
      </c>
      <c r="J2" s="5" t="s">
        <v>36</v>
      </c>
      <c r="K2" s="5" t="s">
        <v>37</v>
      </c>
      <c r="L2" s="22" t="s">
        <v>18</v>
      </c>
      <c r="M2" s="22" t="s">
        <v>40</v>
      </c>
      <c r="N2" s="22" t="s">
        <v>41</v>
      </c>
      <c r="O2" s="22" t="s">
        <v>16</v>
      </c>
      <c r="P2" s="22" t="s">
        <v>38</v>
      </c>
      <c r="Q2" s="22" t="s">
        <v>14</v>
      </c>
      <c r="R2" s="22" t="s">
        <v>39</v>
      </c>
      <c r="S2" s="22" t="s">
        <v>42</v>
      </c>
      <c r="T2" s="22" t="s">
        <v>63</v>
      </c>
      <c r="U2" s="22" t="s">
        <v>15</v>
      </c>
      <c r="V2" s="22" t="s">
        <v>19</v>
      </c>
    </row>
    <row r="3" spans="1:22" ht="12.75">
      <c r="A3" s="15" t="s">
        <v>32</v>
      </c>
      <c r="B3" s="15" t="s">
        <v>2</v>
      </c>
      <c r="C3" s="15">
        <v>1</v>
      </c>
      <c r="D3" s="15">
        <v>1</v>
      </c>
      <c r="E3" s="15">
        <f aca="true" t="shared" si="0" ref="E3:E9">IF(B3="s3",L3+V3-K3-T3-Q3,IF(B3="s4",L3+V3-K3-T3+R3,""))</f>
        <v>13.040000000000001</v>
      </c>
      <c r="F3" s="15">
        <f aca="true" t="shared" si="1" ref="F3:F9">IF(B3="s3",L3+V3-K3-T3-O3,IF(B3="s4",L3+V3-K3-T3+P3,""))</f>
        <v>13.23250000000001</v>
      </c>
      <c r="G3" s="15">
        <f>IF(B3="s4",M3-U3-S3/2,"")</f>
      </c>
      <c r="H3" s="15">
        <f aca="true" t="shared" si="2" ref="H3:H9">IF(B3="s3",N3+U3-S3/2,"")</f>
        <v>8.0445</v>
      </c>
      <c r="I3" s="16">
        <v>1</v>
      </c>
      <c r="J3">
        <v>2.16</v>
      </c>
      <c r="K3">
        <f>I3-J3</f>
        <v>-1.1600000000000001</v>
      </c>
      <c r="L3" s="21">
        <f>VLOOKUP(D3,'Jig data'!$A$3:$D$6,2)</f>
        <v>3.14</v>
      </c>
      <c r="M3" s="21">
        <f>VLOOKUP(D3,'Jig data'!$A$3:$D$6,3)</f>
        <v>58.205</v>
      </c>
      <c r="N3" s="21">
        <f>VLOOKUP(D3,'Jig data'!$A$3:$D$6,4)</f>
        <v>72.997</v>
      </c>
      <c r="O3" s="21">
        <f>VLOOKUP($A3,'Mass data'!$A$3:$L$26,3)</f>
        <v>1.1674999999999898</v>
      </c>
      <c r="P3" s="21">
        <f>VLOOKUP($A3,'Mass data'!$A$3:$L$26,4)</f>
        <v>-0.76</v>
      </c>
      <c r="Q3" s="21">
        <f>VLOOKUP($A3,'Mass data'!$A$3:$L$26,5)</f>
        <v>1.36</v>
      </c>
      <c r="R3" s="21">
        <f>VLOOKUP($A3,'Mass data'!$A$3:$L$26,6)</f>
        <v>-0.68</v>
      </c>
      <c r="S3" s="21">
        <f>VLOOKUP($A3,'Mass data'!$A$3:$L$26,12)</f>
        <v>199.905</v>
      </c>
      <c r="T3" s="21">
        <f>VLOOKUP($A3,'Mass data'!$A$3:$L$26,11)</f>
        <v>-0.1</v>
      </c>
      <c r="U3" s="21">
        <f>VLOOKUP($C3,'Prism holder data'!$A$8:$G$43,6)</f>
        <v>35</v>
      </c>
      <c r="V3" s="21">
        <f>VLOOKUP($C3,'Prism holder data'!$A$8:$G$43,7)</f>
        <v>10</v>
      </c>
    </row>
    <row r="4" spans="1:22" ht="12.75">
      <c r="A4" s="15" t="s">
        <v>32</v>
      </c>
      <c r="B4" s="15" t="s">
        <v>3</v>
      </c>
      <c r="C4" s="15">
        <v>2</v>
      </c>
      <c r="D4" s="15">
        <v>1</v>
      </c>
      <c r="E4" s="15">
        <f t="shared" si="0"/>
        <v>13.72</v>
      </c>
      <c r="F4" s="15">
        <f t="shared" si="1"/>
        <v>13.64</v>
      </c>
      <c r="G4" s="15">
        <f aca="true" t="shared" si="3" ref="G4:G9">IF(B4="s4",M4-U4-S4/2,"")</f>
        <v>-76.7475</v>
      </c>
      <c r="H4" s="15">
        <f t="shared" si="2"/>
      </c>
      <c r="I4" s="16">
        <v>1</v>
      </c>
      <c r="J4">
        <v>2.16</v>
      </c>
      <c r="K4">
        <f aca="true" t="shared" si="4" ref="K4:K9">I4-J4</f>
        <v>-1.1600000000000001</v>
      </c>
      <c r="L4" s="21">
        <f>VLOOKUP(D4,'Jig data'!$A$3:$D$6,2)</f>
        <v>3.14</v>
      </c>
      <c r="M4" s="21">
        <f>VLOOKUP(D4,'Jig data'!$A$3:$D$6,3)</f>
        <v>58.205</v>
      </c>
      <c r="N4" s="21">
        <f>VLOOKUP(D4,'Jig data'!$A$3:$D$6,4)</f>
        <v>72.997</v>
      </c>
      <c r="O4" s="21">
        <f>VLOOKUP($A4,'Mass data'!$A$3:$L$26,3)</f>
        <v>1.1674999999999898</v>
      </c>
      <c r="P4" s="21">
        <f>VLOOKUP($A4,'Mass data'!$A$3:$L$26,4)</f>
        <v>-0.76</v>
      </c>
      <c r="Q4" s="21">
        <f>VLOOKUP($A4,'Mass data'!$A$3:$L$26,5)</f>
        <v>1.36</v>
      </c>
      <c r="R4" s="21">
        <f>VLOOKUP($A4,'Mass data'!$A$3:$L$26,6)</f>
        <v>-0.68</v>
      </c>
      <c r="S4" s="21">
        <f>VLOOKUP($A4,'Mass data'!$A$3:$L$26,12)</f>
        <v>199.905</v>
      </c>
      <c r="T4" s="21">
        <f>VLOOKUP($A4,'Mass data'!$A$3:$L$26,11)</f>
        <v>-0.1</v>
      </c>
      <c r="U4" s="21">
        <f>VLOOKUP($C4,'Prism holder data'!$A$8:$G$43,6)</f>
        <v>35</v>
      </c>
      <c r="V4" s="21">
        <f>VLOOKUP($C4,'Prism holder data'!$A$8:$G$43,7)</f>
        <v>10</v>
      </c>
    </row>
    <row r="5" spans="1:22" ht="12">
      <c r="A5" s="15"/>
      <c r="B5" s="15"/>
      <c r="C5" s="15"/>
      <c r="D5" s="15"/>
      <c r="E5" s="15">
        <f t="shared" si="0"/>
      </c>
      <c r="F5" s="15">
        <f t="shared" si="1"/>
      </c>
      <c r="G5" s="15">
        <f t="shared" si="3"/>
      </c>
      <c r="H5" s="15">
        <f t="shared" si="2"/>
      </c>
      <c r="I5" s="16">
        <v>1</v>
      </c>
      <c r="J5">
        <v>2.16</v>
      </c>
      <c r="K5">
        <f t="shared" si="4"/>
        <v>-1.1600000000000001</v>
      </c>
      <c r="L5" s="21" t="e">
        <f>VLOOKUP(D5,'Jig data'!$A$3:$D$6,2)</f>
        <v>#N/A</v>
      </c>
      <c r="M5" s="21" t="e">
        <f>VLOOKUP(D5,'Jig data'!$A$3:$D$6,3)</f>
        <v>#N/A</v>
      </c>
      <c r="N5" s="21" t="e">
        <f>VLOOKUP(D5,'Jig data'!$A$3:$D$6,4)</f>
        <v>#N/A</v>
      </c>
      <c r="O5" s="21" t="e">
        <f>VLOOKUP($A5,'Mass data'!$A$3:$L$26,3)</f>
        <v>#N/A</v>
      </c>
      <c r="P5" s="21" t="e">
        <f>VLOOKUP($A5,'Mass data'!$A$3:$L$26,4)</f>
        <v>#N/A</v>
      </c>
      <c r="Q5" s="21" t="e">
        <f>VLOOKUP($A5,'Mass data'!$A$3:$L$26,5)</f>
        <v>#N/A</v>
      </c>
      <c r="R5" s="21" t="e">
        <f>VLOOKUP($A5,'Mass data'!$A$3:$L$26,6)</f>
        <v>#N/A</v>
      </c>
      <c r="S5" s="21" t="e">
        <f>VLOOKUP($A5,'Mass data'!$A$3:$L$26,12)</f>
        <v>#N/A</v>
      </c>
      <c r="T5" s="21" t="e">
        <f>VLOOKUP($A5,'Mass data'!$A$3:$L$26,11)</f>
        <v>#N/A</v>
      </c>
      <c r="U5" s="21" t="e">
        <f>VLOOKUP($C5,'Prism holder data'!$A$8:$G$43,6)</f>
        <v>#N/A</v>
      </c>
      <c r="V5" s="21" t="e">
        <f>VLOOKUP($C5,'Prism holder data'!$A$8:$G$43,7)</f>
        <v>#N/A</v>
      </c>
    </row>
    <row r="6" spans="1:22" ht="12">
      <c r="A6" s="15"/>
      <c r="B6" s="15"/>
      <c r="C6" s="15"/>
      <c r="D6" s="15"/>
      <c r="E6" s="15">
        <f t="shared" si="0"/>
      </c>
      <c r="F6" s="15">
        <f t="shared" si="1"/>
      </c>
      <c r="G6" s="15">
        <f t="shared" si="3"/>
      </c>
      <c r="H6" s="15">
        <f t="shared" si="2"/>
      </c>
      <c r="I6" s="16">
        <v>1</v>
      </c>
      <c r="J6">
        <v>2.16</v>
      </c>
      <c r="K6">
        <f t="shared" si="4"/>
        <v>-1.1600000000000001</v>
      </c>
      <c r="L6" s="21" t="e">
        <f>VLOOKUP(D6,'Jig data'!$A$3:$D$6,2)</f>
        <v>#N/A</v>
      </c>
      <c r="M6" s="21" t="e">
        <f>VLOOKUP(D6,'Jig data'!$A$3:$D$6,3)</f>
        <v>#N/A</v>
      </c>
      <c r="N6" s="21" t="e">
        <f>VLOOKUP(D6,'Jig data'!$A$3:$D$6,4)</f>
        <v>#N/A</v>
      </c>
      <c r="O6" s="21" t="e">
        <f>VLOOKUP($A6,'Mass data'!$A$3:$L$26,3)</f>
        <v>#N/A</v>
      </c>
      <c r="P6" s="21" t="e">
        <f>VLOOKUP($A6,'Mass data'!$A$3:$L$26,4)</f>
        <v>#N/A</v>
      </c>
      <c r="Q6" s="21" t="e">
        <f>VLOOKUP($A6,'Mass data'!$A$3:$L$26,5)</f>
        <v>#N/A</v>
      </c>
      <c r="R6" s="21" t="e">
        <f>VLOOKUP($A6,'Mass data'!$A$3:$L$26,6)</f>
        <v>#N/A</v>
      </c>
      <c r="S6" s="21" t="e">
        <f>VLOOKUP($A6,'Mass data'!$A$3:$L$26,12)</f>
        <v>#N/A</v>
      </c>
      <c r="T6" s="21" t="e">
        <f>VLOOKUP($A6,'Mass data'!$A$3:$L$26,11)</f>
        <v>#N/A</v>
      </c>
      <c r="U6" s="21" t="e">
        <f>VLOOKUP($C6,'Prism holder data'!$A$8:$G$43,6)</f>
        <v>#N/A</v>
      </c>
      <c r="V6" s="21" t="e">
        <f>VLOOKUP($C6,'Prism holder data'!$A$8:$G$43,7)</f>
        <v>#N/A</v>
      </c>
    </row>
    <row r="7" spans="1:22" ht="12">
      <c r="A7" s="15"/>
      <c r="B7" s="15"/>
      <c r="C7" s="15"/>
      <c r="D7" s="15"/>
      <c r="E7" s="15">
        <f t="shared" si="0"/>
      </c>
      <c r="F7" s="15">
        <f t="shared" si="1"/>
      </c>
      <c r="G7" s="15">
        <f t="shared" si="3"/>
      </c>
      <c r="H7" s="15">
        <f t="shared" si="2"/>
      </c>
      <c r="I7" s="16">
        <v>1</v>
      </c>
      <c r="J7">
        <v>2.16</v>
      </c>
      <c r="K7">
        <f t="shared" si="4"/>
        <v>-1.1600000000000001</v>
      </c>
      <c r="L7" s="21" t="e">
        <f>VLOOKUP(D7,'Jig data'!$A$3:$D$6,2)</f>
        <v>#N/A</v>
      </c>
      <c r="M7" s="21" t="e">
        <f>VLOOKUP(D7,'Jig data'!$A$3:$D$6,3)</f>
        <v>#N/A</v>
      </c>
      <c r="N7" s="21" t="e">
        <f>VLOOKUP(D7,'Jig data'!$A$3:$D$6,4)</f>
        <v>#N/A</v>
      </c>
      <c r="O7" s="21" t="e">
        <f>VLOOKUP($A7,'Mass data'!$A$3:$L$26,3)</f>
        <v>#N/A</v>
      </c>
      <c r="P7" s="21" t="e">
        <f>VLOOKUP($A7,'Mass data'!$A$3:$L$26,4)</f>
        <v>#N/A</v>
      </c>
      <c r="Q7" s="21" t="e">
        <f>VLOOKUP($A7,'Mass data'!$A$3:$L$26,5)</f>
        <v>#N/A</v>
      </c>
      <c r="R7" s="21" t="e">
        <f>VLOOKUP($A7,'Mass data'!$A$3:$L$26,6)</f>
        <v>#N/A</v>
      </c>
      <c r="S7" s="21" t="e">
        <f>VLOOKUP($A7,'Mass data'!$A$3:$L$26,12)</f>
        <v>#N/A</v>
      </c>
      <c r="T7" s="21" t="e">
        <f>VLOOKUP($A7,'Mass data'!$A$3:$L$26,11)</f>
        <v>#N/A</v>
      </c>
      <c r="U7" s="21" t="e">
        <f>VLOOKUP($C7,'Prism holder data'!$A$8:$G$43,6)</f>
        <v>#N/A</v>
      </c>
      <c r="V7" s="21" t="e">
        <f>VLOOKUP($C7,'Prism holder data'!$A$8:$G$43,7)</f>
        <v>#N/A</v>
      </c>
    </row>
    <row r="8" spans="1:22" ht="12">
      <c r="A8" s="15"/>
      <c r="B8" s="15"/>
      <c r="C8" s="15"/>
      <c r="D8" s="15"/>
      <c r="E8" s="15">
        <f t="shared" si="0"/>
      </c>
      <c r="F8" s="15">
        <f t="shared" si="1"/>
      </c>
      <c r="G8" s="15">
        <f t="shared" si="3"/>
      </c>
      <c r="H8" s="15">
        <f t="shared" si="2"/>
      </c>
      <c r="I8" s="16">
        <v>1</v>
      </c>
      <c r="J8">
        <v>2.16</v>
      </c>
      <c r="K8">
        <f t="shared" si="4"/>
        <v>-1.1600000000000001</v>
      </c>
      <c r="L8" s="21" t="e">
        <f>VLOOKUP(D8,'Jig data'!$A$3:$D$6,2)</f>
        <v>#N/A</v>
      </c>
      <c r="M8" s="21" t="e">
        <f>VLOOKUP(D8,'Jig data'!$A$3:$D$6,3)</f>
        <v>#N/A</v>
      </c>
      <c r="N8" s="21" t="e">
        <f>VLOOKUP(D8,'Jig data'!$A$3:$D$6,4)</f>
        <v>#N/A</v>
      </c>
      <c r="O8" s="21" t="e">
        <f>VLOOKUP($A8,'Mass data'!$A$3:$L$26,3)</f>
        <v>#N/A</v>
      </c>
      <c r="P8" s="21" t="e">
        <f>VLOOKUP($A8,'Mass data'!$A$3:$L$26,4)</f>
        <v>#N/A</v>
      </c>
      <c r="Q8" s="21" t="e">
        <f>VLOOKUP($A8,'Mass data'!$A$3:$L$26,5)</f>
        <v>#N/A</v>
      </c>
      <c r="R8" s="21" t="e">
        <f>VLOOKUP($A8,'Mass data'!$A$3:$L$26,6)</f>
        <v>#N/A</v>
      </c>
      <c r="S8" s="21" t="e">
        <f>VLOOKUP($A8,'Mass data'!$A$3:$L$26,12)</f>
        <v>#N/A</v>
      </c>
      <c r="T8" s="21" t="e">
        <f>VLOOKUP($A8,'Mass data'!$A$3:$L$26,11)</f>
        <v>#N/A</v>
      </c>
      <c r="U8" s="21" t="e">
        <f>VLOOKUP($C8,'Prism holder data'!$A$8:$G$43,6)</f>
        <v>#N/A</v>
      </c>
      <c r="V8" s="21" t="e">
        <f>VLOOKUP($C8,'Prism holder data'!$A$8:$G$43,7)</f>
        <v>#N/A</v>
      </c>
    </row>
    <row r="9" spans="1:22" ht="12">
      <c r="A9" s="15"/>
      <c r="B9" s="15"/>
      <c r="C9" s="15"/>
      <c r="D9" s="15"/>
      <c r="E9" s="15">
        <f t="shared" si="0"/>
      </c>
      <c r="F9" s="15">
        <f t="shared" si="1"/>
      </c>
      <c r="G9" s="15">
        <f t="shared" si="3"/>
      </c>
      <c r="H9" s="15">
        <f t="shared" si="2"/>
      </c>
      <c r="I9" s="16">
        <v>1</v>
      </c>
      <c r="J9">
        <v>2.16</v>
      </c>
      <c r="K9">
        <f t="shared" si="4"/>
        <v>-1.1600000000000001</v>
      </c>
      <c r="L9" s="21" t="e">
        <f>VLOOKUP(D9,'Jig data'!$A$3:$D$6,2)</f>
        <v>#N/A</v>
      </c>
      <c r="M9" s="21" t="e">
        <f>VLOOKUP(D9,'Jig data'!$A$3:$D$6,3)</f>
        <v>#N/A</v>
      </c>
      <c r="N9" s="21" t="e">
        <f>VLOOKUP(D9,'Jig data'!$A$3:$D$6,4)</f>
        <v>#N/A</v>
      </c>
      <c r="O9" s="21" t="e">
        <f>VLOOKUP($A9,'Mass data'!$A$3:$L$26,3)</f>
        <v>#N/A</v>
      </c>
      <c r="P9" s="21" t="e">
        <f>VLOOKUP($A9,'Mass data'!$A$3:$L$26,4)</f>
        <v>#N/A</v>
      </c>
      <c r="Q9" s="21" t="e">
        <f>VLOOKUP($A9,'Mass data'!$A$3:$L$26,5)</f>
        <v>#N/A</v>
      </c>
      <c r="R9" s="21" t="e">
        <f>VLOOKUP($A9,'Mass data'!$A$3:$L$26,6)</f>
        <v>#N/A</v>
      </c>
      <c r="S9" s="21" t="e">
        <f>VLOOKUP($A9,'Mass data'!$A$3:$L$26,12)</f>
        <v>#N/A</v>
      </c>
      <c r="T9" s="21" t="e">
        <f>VLOOKUP($A9,'Mass data'!$A$3:$L$26,11)</f>
        <v>#N/A</v>
      </c>
      <c r="U9" s="21" t="e">
        <f>VLOOKUP($C9,'Prism holder data'!$A$8:$G$43,6)</f>
        <v>#N/A</v>
      </c>
      <c r="V9" s="21" t="e">
        <f>VLOOKUP($C9,'Prism holder data'!$A$8:$G$43,7)</f>
        <v>#N/A</v>
      </c>
    </row>
    <row r="10" spans="1:22" ht="12">
      <c r="A10" s="15"/>
      <c r="B10" s="15"/>
      <c r="C10" s="15"/>
      <c r="D10" s="15"/>
      <c r="E10" s="15">
        <f aca="true" t="shared" si="5" ref="E10:E19">IF(B10="s3",L10+V10-K10-T10-Q10,IF(B10="s4",L10+V10-K10-T10+R10,""))</f>
      </c>
      <c r="F10" s="15">
        <f aca="true" t="shared" si="6" ref="F10:F19">IF(B10="s3",L10+V10-K10-T10-O10,IF(B10="s4",L10+V10-K10-T10+P10,""))</f>
      </c>
      <c r="G10" s="15">
        <f aca="true" t="shared" si="7" ref="G10:G19">IF(B10="s4",M10-U10-S10/2,"")</f>
      </c>
      <c r="H10" s="15">
        <f aca="true" t="shared" si="8" ref="H10:H19">IF(B10="s3",N10+U10-S10/2,"")</f>
      </c>
      <c r="I10" s="16">
        <v>1</v>
      </c>
      <c r="J10">
        <v>2.16</v>
      </c>
      <c r="K10">
        <f aca="true" t="shared" si="9" ref="K10:K19">I10-J10</f>
        <v>-1.1600000000000001</v>
      </c>
      <c r="L10" s="21" t="e">
        <f>VLOOKUP(D10,'Jig data'!$A$3:$D$6,2)</f>
        <v>#N/A</v>
      </c>
      <c r="M10" s="21" t="e">
        <f>VLOOKUP(D10,'Jig data'!$A$3:$D$6,3)</f>
        <v>#N/A</v>
      </c>
      <c r="N10" s="21" t="e">
        <f>VLOOKUP(D10,'Jig data'!$A$3:$D$6,4)</f>
        <v>#N/A</v>
      </c>
      <c r="O10" s="21" t="e">
        <f>VLOOKUP($A10,'Mass data'!$A$3:$L$26,3)</f>
        <v>#N/A</v>
      </c>
      <c r="P10" s="21" t="e">
        <f>VLOOKUP($A10,'Mass data'!$A$3:$L$26,4)</f>
        <v>#N/A</v>
      </c>
      <c r="Q10" s="21" t="e">
        <f>VLOOKUP($A10,'Mass data'!$A$3:$L$26,5)</f>
        <v>#N/A</v>
      </c>
      <c r="R10" s="21" t="e">
        <f>VLOOKUP($A10,'Mass data'!$A$3:$L$26,6)</f>
        <v>#N/A</v>
      </c>
      <c r="S10" s="21" t="e">
        <f>VLOOKUP($A10,'Mass data'!$A$3:$L$26,12)</f>
        <v>#N/A</v>
      </c>
      <c r="T10" s="21" t="e">
        <f>VLOOKUP($A10,'Mass data'!$A$3:$L$26,11)</f>
        <v>#N/A</v>
      </c>
      <c r="U10" s="21" t="e">
        <f>VLOOKUP($C10,'Prism holder data'!$A$8:$G$43,6)</f>
        <v>#N/A</v>
      </c>
      <c r="V10" s="21" t="e">
        <f>VLOOKUP($C10,'Prism holder data'!$A$8:$G$43,7)</f>
        <v>#N/A</v>
      </c>
    </row>
    <row r="11" spans="1:22" ht="12">
      <c r="A11" s="15"/>
      <c r="B11" s="15"/>
      <c r="C11" s="15"/>
      <c r="D11" s="15"/>
      <c r="E11" s="15">
        <f t="shared" si="5"/>
      </c>
      <c r="F11" s="15">
        <f t="shared" si="6"/>
      </c>
      <c r="G11" s="15">
        <f t="shared" si="7"/>
      </c>
      <c r="H11" s="15">
        <f t="shared" si="8"/>
      </c>
      <c r="I11" s="16">
        <v>1</v>
      </c>
      <c r="J11">
        <v>2.16</v>
      </c>
      <c r="K11">
        <f t="shared" si="9"/>
        <v>-1.1600000000000001</v>
      </c>
      <c r="L11" s="21" t="e">
        <f>VLOOKUP(D11,'Jig data'!$A$3:$D$6,2)</f>
        <v>#N/A</v>
      </c>
      <c r="M11" s="21" t="e">
        <f>VLOOKUP(D11,'Jig data'!$A$3:$D$6,3)</f>
        <v>#N/A</v>
      </c>
      <c r="N11" s="21" t="e">
        <f>VLOOKUP(D11,'Jig data'!$A$3:$D$6,4)</f>
        <v>#N/A</v>
      </c>
      <c r="O11" s="21" t="e">
        <f>VLOOKUP($A11,'Mass data'!$A$3:$L$26,3)</f>
        <v>#N/A</v>
      </c>
      <c r="P11" s="21" t="e">
        <f>VLOOKUP($A11,'Mass data'!$A$3:$L$26,4)</f>
        <v>#N/A</v>
      </c>
      <c r="Q11" s="21" t="e">
        <f>VLOOKUP($A11,'Mass data'!$A$3:$L$26,5)</f>
        <v>#N/A</v>
      </c>
      <c r="R11" s="21" t="e">
        <f>VLOOKUP($A11,'Mass data'!$A$3:$L$26,6)</f>
        <v>#N/A</v>
      </c>
      <c r="S11" s="21" t="e">
        <f>VLOOKUP($A11,'Mass data'!$A$3:$L$26,12)</f>
        <v>#N/A</v>
      </c>
      <c r="T11" s="21" t="e">
        <f>VLOOKUP($A11,'Mass data'!$A$3:$L$26,11)</f>
        <v>#N/A</v>
      </c>
      <c r="U11" s="21" t="e">
        <f>VLOOKUP($C11,'Prism holder data'!$A$8:$G$43,6)</f>
        <v>#N/A</v>
      </c>
      <c r="V11" s="21" t="e">
        <f>VLOOKUP($C11,'Prism holder data'!$A$8:$G$43,7)</f>
        <v>#N/A</v>
      </c>
    </row>
    <row r="12" spans="1:22" ht="12">
      <c r="A12" s="15"/>
      <c r="B12" s="15"/>
      <c r="C12" s="15"/>
      <c r="D12" s="15"/>
      <c r="E12" s="15">
        <f t="shared" si="5"/>
      </c>
      <c r="F12" s="15">
        <f t="shared" si="6"/>
      </c>
      <c r="G12" s="15">
        <f t="shared" si="7"/>
      </c>
      <c r="H12" s="15">
        <f t="shared" si="8"/>
      </c>
      <c r="I12" s="16">
        <v>1</v>
      </c>
      <c r="J12">
        <v>2.16</v>
      </c>
      <c r="K12">
        <f t="shared" si="9"/>
        <v>-1.1600000000000001</v>
      </c>
      <c r="L12" s="21" t="e">
        <f>VLOOKUP(D12,'Jig data'!$A$3:$D$6,2)</f>
        <v>#N/A</v>
      </c>
      <c r="M12" s="21" t="e">
        <f>VLOOKUP(D12,'Jig data'!$A$3:$D$6,3)</f>
        <v>#N/A</v>
      </c>
      <c r="N12" s="21" t="e">
        <f>VLOOKUP(D12,'Jig data'!$A$3:$D$6,4)</f>
        <v>#N/A</v>
      </c>
      <c r="O12" s="21" t="e">
        <f>VLOOKUP($A12,'Mass data'!$A$3:$L$26,3)</f>
        <v>#N/A</v>
      </c>
      <c r="P12" s="21" t="e">
        <f>VLOOKUP($A12,'Mass data'!$A$3:$L$26,4)</f>
        <v>#N/A</v>
      </c>
      <c r="Q12" s="21" t="e">
        <f>VLOOKUP($A12,'Mass data'!$A$3:$L$26,5)</f>
        <v>#N/A</v>
      </c>
      <c r="R12" s="21" t="e">
        <f>VLOOKUP($A12,'Mass data'!$A$3:$L$26,6)</f>
        <v>#N/A</v>
      </c>
      <c r="S12" s="21" t="e">
        <f>VLOOKUP($A12,'Mass data'!$A$3:$L$26,12)</f>
        <v>#N/A</v>
      </c>
      <c r="T12" s="21" t="e">
        <f>VLOOKUP($A12,'Mass data'!$A$3:$L$26,11)</f>
        <v>#N/A</v>
      </c>
      <c r="U12" s="21" t="e">
        <f>VLOOKUP($C12,'Prism holder data'!$A$8:$G$43,6)</f>
        <v>#N/A</v>
      </c>
      <c r="V12" s="21" t="e">
        <f>VLOOKUP($C12,'Prism holder data'!$A$8:$G$43,7)</f>
        <v>#N/A</v>
      </c>
    </row>
    <row r="13" spans="1:22" ht="12">
      <c r="A13" s="15"/>
      <c r="B13" s="15"/>
      <c r="C13" s="15"/>
      <c r="D13" s="15"/>
      <c r="E13" s="15">
        <f t="shared" si="5"/>
      </c>
      <c r="F13" s="15">
        <f t="shared" si="6"/>
      </c>
      <c r="G13" s="15">
        <f t="shared" si="7"/>
      </c>
      <c r="H13" s="15">
        <f t="shared" si="8"/>
      </c>
      <c r="I13" s="16">
        <v>1</v>
      </c>
      <c r="J13">
        <v>2.16</v>
      </c>
      <c r="K13">
        <f t="shared" si="9"/>
        <v>-1.1600000000000001</v>
      </c>
      <c r="L13" s="21" t="e">
        <f>VLOOKUP(D13,'Jig data'!$A$3:$D$6,2)</f>
        <v>#N/A</v>
      </c>
      <c r="M13" s="21" t="e">
        <f>VLOOKUP(D13,'Jig data'!$A$3:$D$6,3)</f>
        <v>#N/A</v>
      </c>
      <c r="N13" s="21" t="e">
        <f>VLOOKUP(D13,'Jig data'!$A$3:$D$6,4)</f>
        <v>#N/A</v>
      </c>
      <c r="O13" s="21" t="e">
        <f>VLOOKUP($A13,'Mass data'!$A$3:$L$26,3)</f>
        <v>#N/A</v>
      </c>
      <c r="P13" s="21" t="e">
        <f>VLOOKUP($A13,'Mass data'!$A$3:$L$26,4)</f>
        <v>#N/A</v>
      </c>
      <c r="Q13" s="21" t="e">
        <f>VLOOKUP($A13,'Mass data'!$A$3:$L$26,5)</f>
        <v>#N/A</v>
      </c>
      <c r="R13" s="21" t="e">
        <f>VLOOKUP($A13,'Mass data'!$A$3:$L$26,6)</f>
        <v>#N/A</v>
      </c>
      <c r="S13" s="21" t="e">
        <f>VLOOKUP($A13,'Mass data'!$A$3:$L$26,12)</f>
        <v>#N/A</v>
      </c>
      <c r="T13" s="21" t="e">
        <f>VLOOKUP($A13,'Mass data'!$A$3:$L$26,11)</f>
        <v>#N/A</v>
      </c>
      <c r="U13" s="21" t="e">
        <f>VLOOKUP($C13,'Prism holder data'!$A$8:$G$43,6)</f>
        <v>#N/A</v>
      </c>
      <c r="V13" s="21" t="e">
        <f>VLOOKUP($C13,'Prism holder data'!$A$8:$G$43,7)</f>
        <v>#N/A</v>
      </c>
    </row>
    <row r="14" spans="1:22" ht="12">
      <c r="A14" s="15"/>
      <c r="B14" s="15"/>
      <c r="C14" s="15"/>
      <c r="D14" s="15"/>
      <c r="E14" s="15">
        <f t="shared" si="5"/>
      </c>
      <c r="F14" s="15">
        <f t="shared" si="6"/>
      </c>
      <c r="G14" s="15">
        <f t="shared" si="7"/>
      </c>
      <c r="H14" s="15">
        <f t="shared" si="8"/>
      </c>
      <c r="I14" s="16">
        <v>1</v>
      </c>
      <c r="J14">
        <v>2.16</v>
      </c>
      <c r="K14">
        <f t="shared" si="9"/>
        <v>-1.1600000000000001</v>
      </c>
      <c r="L14" s="21" t="e">
        <f>VLOOKUP(D14,'Jig data'!$A$3:$D$6,2)</f>
        <v>#N/A</v>
      </c>
      <c r="M14" s="21" t="e">
        <f>VLOOKUP(D14,'Jig data'!$A$3:$D$6,3)</f>
        <v>#N/A</v>
      </c>
      <c r="N14" s="21" t="e">
        <f>VLOOKUP(D14,'Jig data'!$A$3:$D$6,4)</f>
        <v>#N/A</v>
      </c>
      <c r="O14" s="21" t="e">
        <f>VLOOKUP($A14,'Mass data'!$A$3:$L$26,3)</f>
        <v>#N/A</v>
      </c>
      <c r="P14" s="21" t="e">
        <f>VLOOKUP($A14,'Mass data'!$A$3:$L$26,4)</f>
        <v>#N/A</v>
      </c>
      <c r="Q14" s="21" t="e">
        <f>VLOOKUP($A14,'Mass data'!$A$3:$L$26,5)</f>
        <v>#N/A</v>
      </c>
      <c r="R14" s="21" t="e">
        <f>VLOOKUP($A14,'Mass data'!$A$3:$L$26,6)</f>
        <v>#N/A</v>
      </c>
      <c r="S14" s="21" t="e">
        <f>VLOOKUP($A14,'Mass data'!$A$3:$L$26,12)</f>
        <v>#N/A</v>
      </c>
      <c r="T14" s="21" t="e">
        <f>VLOOKUP($A14,'Mass data'!$A$3:$L$26,11)</f>
        <v>#N/A</v>
      </c>
      <c r="U14" s="21" t="e">
        <f>VLOOKUP($C14,'Prism holder data'!$A$8:$G$43,6)</f>
        <v>#N/A</v>
      </c>
      <c r="V14" s="21" t="e">
        <f>VLOOKUP($C14,'Prism holder data'!$A$8:$G$43,7)</f>
        <v>#N/A</v>
      </c>
    </row>
    <row r="15" spans="1:22" ht="12">
      <c r="A15" s="15"/>
      <c r="B15" s="15"/>
      <c r="C15" s="15"/>
      <c r="D15" s="15"/>
      <c r="E15" s="15">
        <f t="shared" si="5"/>
      </c>
      <c r="F15" s="15">
        <f t="shared" si="6"/>
      </c>
      <c r="G15" s="15">
        <f t="shared" si="7"/>
      </c>
      <c r="H15" s="15">
        <f t="shared" si="8"/>
      </c>
      <c r="I15" s="16">
        <v>1</v>
      </c>
      <c r="J15">
        <v>2.16</v>
      </c>
      <c r="K15">
        <f t="shared" si="9"/>
        <v>-1.1600000000000001</v>
      </c>
      <c r="L15" s="21" t="e">
        <f>VLOOKUP(D15,'Jig data'!$A$3:$D$6,2)</f>
        <v>#N/A</v>
      </c>
      <c r="M15" s="21" t="e">
        <f>VLOOKUP(D15,'Jig data'!$A$3:$D$6,3)</f>
        <v>#N/A</v>
      </c>
      <c r="N15" s="21" t="e">
        <f>VLOOKUP(D15,'Jig data'!$A$3:$D$6,4)</f>
        <v>#N/A</v>
      </c>
      <c r="O15" s="21" t="e">
        <f>VLOOKUP($A15,'Mass data'!$A$3:$L$26,3)</f>
        <v>#N/A</v>
      </c>
      <c r="P15" s="21" t="e">
        <f>VLOOKUP($A15,'Mass data'!$A$3:$L$26,4)</f>
        <v>#N/A</v>
      </c>
      <c r="Q15" s="21" t="e">
        <f>VLOOKUP($A15,'Mass data'!$A$3:$L$26,5)</f>
        <v>#N/A</v>
      </c>
      <c r="R15" s="21" t="e">
        <f>VLOOKUP($A15,'Mass data'!$A$3:$L$26,6)</f>
        <v>#N/A</v>
      </c>
      <c r="S15" s="21" t="e">
        <f>VLOOKUP($A15,'Mass data'!$A$3:$L$26,12)</f>
        <v>#N/A</v>
      </c>
      <c r="T15" s="21" t="e">
        <f>VLOOKUP($A15,'Mass data'!$A$3:$L$26,11)</f>
        <v>#N/A</v>
      </c>
      <c r="U15" s="21" t="e">
        <f>VLOOKUP($C15,'Prism holder data'!$A$8:$G$43,6)</f>
        <v>#N/A</v>
      </c>
      <c r="V15" s="21" t="e">
        <f>VLOOKUP($C15,'Prism holder data'!$A$8:$G$43,7)</f>
        <v>#N/A</v>
      </c>
    </row>
    <row r="16" spans="1:22" ht="12">
      <c r="A16" s="15"/>
      <c r="B16" s="15"/>
      <c r="C16" s="15"/>
      <c r="D16" s="15"/>
      <c r="E16" s="15">
        <f t="shared" si="5"/>
      </c>
      <c r="F16" s="15">
        <f t="shared" si="6"/>
      </c>
      <c r="G16" s="15">
        <f t="shared" si="7"/>
      </c>
      <c r="H16" s="15">
        <f t="shared" si="8"/>
      </c>
      <c r="I16" s="16">
        <v>1</v>
      </c>
      <c r="J16">
        <v>2.16</v>
      </c>
      <c r="K16">
        <f t="shared" si="9"/>
        <v>-1.1600000000000001</v>
      </c>
      <c r="L16" s="21" t="e">
        <f>VLOOKUP(D16,'Jig data'!$A$3:$D$6,2)</f>
        <v>#N/A</v>
      </c>
      <c r="M16" s="21" t="e">
        <f>VLOOKUP(D16,'Jig data'!$A$3:$D$6,3)</f>
        <v>#N/A</v>
      </c>
      <c r="N16" s="21" t="e">
        <f>VLOOKUP(D16,'Jig data'!$A$3:$D$6,4)</f>
        <v>#N/A</v>
      </c>
      <c r="O16" s="21" t="e">
        <f>VLOOKUP($A16,'Mass data'!$A$3:$L$26,3)</f>
        <v>#N/A</v>
      </c>
      <c r="P16" s="21" t="e">
        <f>VLOOKUP($A16,'Mass data'!$A$3:$L$26,4)</f>
        <v>#N/A</v>
      </c>
      <c r="Q16" s="21" t="e">
        <f>VLOOKUP($A16,'Mass data'!$A$3:$L$26,5)</f>
        <v>#N/A</v>
      </c>
      <c r="R16" s="21" t="e">
        <f>VLOOKUP($A16,'Mass data'!$A$3:$L$26,6)</f>
        <v>#N/A</v>
      </c>
      <c r="S16" s="21" t="e">
        <f>VLOOKUP($A16,'Mass data'!$A$3:$L$26,12)</f>
        <v>#N/A</v>
      </c>
      <c r="T16" s="21" t="e">
        <f>VLOOKUP($A16,'Mass data'!$A$3:$L$26,11)</f>
        <v>#N/A</v>
      </c>
      <c r="U16" s="21" t="e">
        <f>VLOOKUP($C16,'Prism holder data'!$A$8:$G$43,6)</f>
        <v>#N/A</v>
      </c>
      <c r="V16" s="21" t="e">
        <f>VLOOKUP($C16,'Prism holder data'!$A$8:$G$43,7)</f>
        <v>#N/A</v>
      </c>
    </row>
    <row r="17" spans="1:22" ht="12">
      <c r="A17" s="15"/>
      <c r="B17" s="15"/>
      <c r="C17" s="15"/>
      <c r="D17" s="15"/>
      <c r="E17" s="15">
        <f t="shared" si="5"/>
      </c>
      <c r="F17" s="15">
        <f t="shared" si="6"/>
      </c>
      <c r="G17" s="15">
        <f t="shared" si="7"/>
      </c>
      <c r="H17" s="15">
        <f t="shared" si="8"/>
      </c>
      <c r="I17" s="16">
        <v>1</v>
      </c>
      <c r="J17">
        <v>2.16</v>
      </c>
      <c r="K17">
        <f t="shared" si="9"/>
        <v>-1.1600000000000001</v>
      </c>
      <c r="L17" s="21" t="e">
        <f>VLOOKUP(D17,'Jig data'!$A$3:$D$6,2)</f>
        <v>#N/A</v>
      </c>
      <c r="M17" s="21" t="e">
        <f>VLOOKUP(D17,'Jig data'!$A$3:$D$6,3)</f>
        <v>#N/A</v>
      </c>
      <c r="N17" s="21" t="e">
        <f>VLOOKUP(D17,'Jig data'!$A$3:$D$6,4)</f>
        <v>#N/A</v>
      </c>
      <c r="O17" s="21" t="e">
        <f>VLOOKUP($A17,'Mass data'!$A$3:$L$26,3)</f>
        <v>#N/A</v>
      </c>
      <c r="P17" s="21" t="e">
        <f>VLOOKUP($A17,'Mass data'!$A$3:$L$26,4)</f>
        <v>#N/A</v>
      </c>
      <c r="Q17" s="21" t="e">
        <f>VLOOKUP($A17,'Mass data'!$A$3:$L$26,5)</f>
        <v>#N/A</v>
      </c>
      <c r="R17" s="21" t="e">
        <f>VLOOKUP($A17,'Mass data'!$A$3:$L$26,6)</f>
        <v>#N/A</v>
      </c>
      <c r="S17" s="21" t="e">
        <f>VLOOKUP($A17,'Mass data'!$A$3:$L$26,12)</f>
        <v>#N/A</v>
      </c>
      <c r="T17" s="21" t="e">
        <f>VLOOKUP($A17,'Mass data'!$A$3:$L$26,11)</f>
        <v>#N/A</v>
      </c>
      <c r="U17" s="21" t="e">
        <f>VLOOKUP($C17,'Prism holder data'!$A$8:$G$43,6)</f>
        <v>#N/A</v>
      </c>
      <c r="V17" s="21" t="e">
        <f>VLOOKUP($C17,'Prism holder data'!$A$8:$G$43,7)</f>
        <v>#N/A</v>
      </c>
    </row>
    <row r="18" spans="1:22" ht="12">
      <c r="A18" s="15"/>
      <c r="B18" s="15"/>
      <c r="C18" s="15"/>
      <c r="D18" s="15"/>
      <c r="E18" s="15">
        <f t="shared" si="5"/>
      </c>
      <c r="F18" s="15">
        <f t="shared" si="6"/>
      </c>
      <c r="G18" s="15">
        <f t="shared" si="7"/>
      </c>
      <c r="H18" s="15">
        <f t="shared" si="8"/>
      </c>
      <c r="I18" s="16">
        <v>1</v>
      </c>
      <c r="J18">
        <v>2.16</v>
      </c>
      <c r="K18">
        <f t="shared" si="9"/>
        <v>-1.1600000000000001</v>
      </c>
      <c r="L18" s="21" t="e">
        <f>VLOOKUP(D18,'Jig data'!$A$3:$D$6,2)</f>
        <v>#N/A</v>
      </c>
      <c r="M18" s="21" t="e">
        <f>VLOOKUP(D18,'Jig data'!$A$3:$D$6,3)</f>
        <v>#N/A</v>
      </c>
      <c r="N18" s="21" t="e">
        <f>VLOOKUP(D18,'Jig data'!$A$3:$D$6,4)</f>
        <v>#N/A</v>
      </c>
      <c r="O18" s="21" t="e">
        <f>VLOOKUP($A18,'Mass data'!$A$3:$L$26,3)</f>
        <v>#N/A</v>
      </c>
      <c r="P18" s="21" t="e">
        <f>VLOOKUP($A18,'Mass data'!$A$3:$L$26,4)</f>
        <v>#N/A</v>
      </c>
      <c r="Q18" s="21" t="e">
        <f>VLOOKUP($A18,'Mass data'!$A$3:$L$26,5)</f>
        <v>#N/A</v>
      </c>
      <c r="R18" s="21" t="e">
        <f>VLOOKUP($A18,'Mass data'!$A$3:$L$26,6)</f>
        <v>#N/A</v>
      </c>
      <c r="S18" s="21" t="e">
        <f>VLOOKUP($A18,'Mass data'!$A$3:$L$26,12)</f>
        <v>#N/A</v>
      </c>
      <c r="T18" s="21" t="e">
        <f>VLOOKUP($A18,'Mass data'!$A$3:$L$26,11)</f>
        <v>#N/A</v>
      </c>
      <c r="U18" s="21" t="e">
        <f>VLOOKUP($C18,'Prism holder data'!$A$8:$G$43,6)</f>
        <v>#N/A</v>
      </c>
      <c r="V18" s="21" t="e">
        <f>VLOOKUP($C18,'Prism holder data'!$A$8:$G$43,7)</f>
        <v>#N/A</v>
      </c>
    </row>
    <row r="19" spans="1:22" ht="12">
      <c r="A19" s="15"/>
      <c r="B19" s="15"/>
      <c r="C19" s="15"/>
      <c r="D19" s="15"/>
      <c r="E19" s="15">
        <f t="shared" si="5"/>
      </c>
      <c r="F19" s="15">
        <f t="shared" si="6"/>
      </c>
      <c r="G19" s="15">
        <f t="shared" si="7"/>
      </c>
      <c r="H19" s="15">
        <f t="shared" si="8"/>
      </c>
      <c r="I19" s="16">
        <v>1</v>
      </c>
      <c r="J19">
        <v>2.16</v>
      </c>
      <c r="K19">
        <f t="shared" si="9"/>
        <v>-1.1600000000000001</v>
      </c>
      <c r="L19" s="21" t="e">
        <f>VLOOKUP(D19,'Jig data'!$A$3:$D$6,2)</f>
        <v>#N/A</v>
      </c>
      <c r="M19" s="21" t="e">
        <f>VLOOKUP(D19,'Jig data'!$A$3:$D$6,3)</f>
        <v>#N/A</v>
      </c>
      <c r="N19" s="21" t="e">
        <f>VLOOKUP(D19,'Jig data'!$A$3:$D$6,4)</f>
        <v>#N/A</v>
      </c>
      <c r="O19" s="21" t="e">
        <f>VLOOKUP($A19,'Mass data'!$A$3:$L$26,3)</f>
        <v>#N/A</v>
      </c>
      <c r="P19" s="21" t="e">
        <f>VLOOKUP($A19,'Mass data'!$A$3:$L$26,4)</f>
        <v>#N/A</v>
      </c>
      <c r="Q19" s="21" t="e">
        <f>VLOOKUP($A19,'Mass data'!$A$3:$L$26,5)</f>
        <v>#N/A</v>
      </c>
      <c r="R19" s="21" t="e">
        <f>VLOOKUP($A19,'Mass data'!$A$3:$L$26,6)</f>
        <v>#N/A</v>
      </c>
      <c r="S19" s="21" t="e">
        <f>VLOOKUP($A19,'Mass data'!$A$3:$L$26,12)</f>
        <v>#N/A</v>
      </c>
      <c r="T19" s="21" t="e">
        <f>VLOOKUP($A19,'Mass data'!$A$3:$L$26,11)</f>
        <v>#N/A</v>
      </c>
      <c r="U19" s="21" t="e">
        <f>VLOOKUP($C19,'Prism holder data'!$A$8:$G$43,6)</f>
        <v>#N/A</v>
      </c>
      <c r="V19" s="21" t="e">
        <f>VLOOKUP($C19,'Prism holder data'!$A$8:$G$43,7)</f>
        <v>#N/A</v>
      </c>
    </row>
    <row r="21" ht="12">
      <c r="A21" s="1" t="s">
        <v>33</v>
      </c>
    </row>
    <row r="22" ht="12">
      <c r="A22" t="s">
        <v>6</v>
      </c>
    </row>
    <row r="23" ht="12">
      <c r="A23" t="s">
        <v>27</v>
      </c>
    </row>
    <row r="24" ht="12">
      <c r="A24" t="s">
        <v>28</v>
      </c>
    </row>
    <row r="25" ht="12">
      <c r="A25" t="s">
        <v>29</v>
      </c>
    </row>
    <row r="27" ht="12">
      <c r="A27" t="s">
        <v>7</v>
      </c>
    </row>
    <row r="28" ht="12">
      <c r="A28" t="s">
        <v>25</v>
      </c>
    </row>
    <row r="29" ht="12">
      <c r="A29" t="s">
        <v>26</v>
      </c>
    </row>
    <row r="30" ht="12">
      <c r="A30" t="s">
        <v>64</v>
      </c>
    </row>
  </sheetData>
  <sheetProtection formatCells="0" formatColumns="0" formatRows="0" insertColumns="0" insertRows="0" deleteColumns="0" deleteRows="0"/>
  <printOptions/>
  <pageMargins left="0.75" right="0.75" top="1" bottom="1" header="0.5" footer="0.5"/>
  <pageSetup horizontalDpi="600" verticalDpi="6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C3" sqref="C3"/>
    </sheetView>
  </sheetViews>
  <sheetFormatPr defaultColWidth="8.8515625" defaultRowHeight="12.75"/>
  <cols>
    <col min="1" max="1" width="17.7109375" style="0" customWidth="1"/>
    <col min="2" max="2" width="8.8515625" style="0" customWidth="1"/>
    <col min="3" max="3" width="11.421875" style="0" bestFit="1" customWidth="1"/>
    <col min="4" max="4" width="7.7109375" style="0" customWidth="1"/>
  </cols>
  <sheetData>
    <row r="1" s="8" customFormat="1" ht="15">
      <c r="A1" s="8" t="s">
        <v>46</v>
      </c>
    </row>
    <row r="2" spans="1:4" ht="12">
      <c r="A2" s="10" t="s">
        <v>1</v>
      </c>
      <c r="B2" s="11" t="s">
        <v>18</v>
      </c>
      <c r="C2" s="11" t="s">
        <v>40</v>
      </c>
      <c r="D2" s="11" t="s">
        <v>41</v>
      </c>
    </row>
    <row r="3" spans="1:4" ht="12">
      <c r="A3" s="17">
        <v>1</v>
      </c>
      <c r="B3" s="18">
        <v>3.14</v>
      </c>
      <c r="C3" s="18">
        <v>58.205</v>
      </c>
      <c r="D3" s="18">
        <v>72.997</v>
      </c>
    </row>
    <row r="4" spans="1:4" ht="12">
      <c r="A4" s="17">
        <v>2</v>
      </c>
      <c r="B4" s="18">
        <v>3.14</v>
      </c>
      <c r="C4" s="18">
        <v>58.187</v>
      </c>
      <c r="D4" s="18">
        <v>73.159</v>
      </c>
    </row>
    <row r="5" spans="1:4" ht="12">
      <c r="A5" s="17"/>
      <c r="B5" s="17"/>
      <c r="C5" s="17"/>
      <c r="D5" s="17"/>
    </row>
    <row r="6" spans="1:4" ht="12.75" customHeight="1">
      <c r="A6" s="19"/>
      <c r="B6" s="17"/>
      <c r="C6" s="17"/>
      <c r="D6" s="17"/>
    </row>
    <row r="7" spans="1:4" ht="12.75" customHeight="1">
      <c r="A7" s="3"/>
      <c r="B7" s="4"/>
      <c r="C7" s="4"/>
      <c r="D7" s="4"/>
    </row>
    <row r="9" ht="12">
      <c r="A9" t="s">
        <v>4</v>
      </c>
    </row>
    <row r="10" ht="12">
      <c r="A10" t="s">
        <v>8</v>
      </c>
    </row>
  </sheetData>
  <sheetProtection formatCells="0" formatColumns="0" formatRows="0" insertColumns="0" insertRows="0" deleteColumns="0" deleteRows="0" sort="0"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O8" sqref="O8"/>
    </sheetView>
  </sheetViews>
  <sheetFormatPr defaultColWidth="8.8515625" defaultRowHeight="12.75"/>
  <cols>
    <col min="1" max="1" width="12.7109375" style="13" customWidth="1"/>
    <col min="2" max="2" width="11.8515625" style="13" customWidth="1"/>
    <col min="3" max="10" width="8.140625" style="13" customWidth="1"/>
    <col min="11" max="16384" width="8.8515625" style="13" customWidth="1"/>
  </cols>
  <sheetData>
    <row r="1" ht="15">
      <c r="A1" s="14" t="s">
        <v>5</v>
      </c>
    </row>
    <row r="2" spans="1:12" ht="36">
      <c r="A2" s="29" t="s">
        <v>0</v>
      </c>
      <c r="B2" s="29" t="s">
        <v>58</v>
      </c>
      <c r="C2" s="35" t="s">
        <v>16</v>
      </c>
      <c r="D2" s="35" t="s">
        <v>38</v>
      </c>
      <c r="E2" s="35" t="s">
        <v>14</v>
      </c>
      <c r="F2" s="35" t="s">
        <v>39</v>
      </c>
      <c r="G2" s="36" t="s">
        <v>54</v>
      </c>
      <c r="H2" s="36" t="s">
        <v>55</v>
      </c>
      <c r="I2" s="36" t="s">
        <v>56</v>
      </c>
      <c r="J2" s="36" t="s">
        <v>57</v>
      </c>
      <c r="K2" s="36" t="s">
        <v>13</v>
      </c>
      <c r="L2" s="37" t="s">
        <v>42</v>
      </c>
    </row>
    <row r="3" spans="1:12" ht="12">
      <c r="A3" s="30" t="s">
        <v>32</v>
      </c>
      <c r="B3" s="13" t="s">
        <v>53</v>
      </c>
      <c r="C3" s="34">
        <v>1.1674999999999898</v>
      </c>
      <c r="D3" s="20">
        <v>-0.76</v>
      </c>
      <c r="E3" s="31">
        <v>1.36</v>
      </c>
      <c r="F3" s="20">
        <v>-0.68</v>
      </c>
      <c r="G3" s="20">
        <v>199.81</v>
      </c>
      <c r="H3" s="20">
        <v>200.08</v>
      </c>
      <c r="I3" s="20">
        <v>199.84</v>
      </c>
      <c r="J3" s="20">
        <v>199.89</v>
      </c>
      <c r="K3" s="20">
        <v>-0.1</v>
      </c>
      <c r="L3" s="28">
        <f aca="true" t="shared" si="0" ref="L3:L26">(G3+H3+I3+J3)/4</f>
        <v>199.905</v>
      </c>
    </row>
    <row r="4" spans="1:12" ht="12">
      <c r="A4" s="30"/>
      <c r="B4" s="32"/>
      <c r="C4" s="30"/>
      <c r="D4" s="20"/>
      <c r="E4" s="33"/>
      <c r="G4" s="20"/>
      <c r="H4" s="20"/>
      <c r="I4" s="20"/>
      <c r="J4" s="20"/>
      <c r="K4" s="20">
        <v>-0.1</v>
      </c>
      <c r="L4" s="28">
        <f t="shared" si="0"/>
        <v>0</v>
      </c>
    </row>
    <row r="5" spans="1:12" ht="12">
      <c r="A5" s="30"/>
      <c r="B5" s="32"/>
      <c r="C5" s="30"/>
      <c r="D5" s="20"/>
      <c r="E5" s="31"/>
      <c r="F5" s="20"/>
      <c r="G5" s="20"/>
      <c r="H5" s="20"/>
      <c r="I5" s="20"/>
      <c r="J5" s="20"/>
      <c r="K5" s="20">
        <v>-0.1</v>
      </c>
      <c r="L5" s="28">
        <f t="shared" si="0"/>
        <v>0</v>
      </c>
    </row>
    <row r="6" spans="1:12" ht="12">
      <c r="A6" s="30"/>
      <c r="B6" s="30"/>
      <c r="C6" s="30"/>
      <c r="D6" s="20"/>
      <c r="E6" s="31"/>
      <c r="F6" s="20"/>
      <c r="G6" s="20"/>
      <c r="H6" s="20"/>
      <c r="I6" s="20"/>
      <c r="J6" s="20"/>
      <c r="K6" s="20">
        <v>-0.1</v>
      </c>
      <c r="L6" s="28">
        <f t="shared" si="0"/>
        <v>0</v>
      </c>
    </row>
    <row r="7" spans="1:12" ht="12">
      <c r="A7" s="30"/>
      <c r="B7" s="30"/>
      <c r="C7" s="30"/>
      <c r="D7" s="20"/>
      <c r="E7" s="31"/>
      <c r="F7" s="20"/>
      <c r="G7" s="20"/>
      <c r="H7" s="20"/>
      <c r="I7" s="20"/>
      <c r="J7" s="20"/>
      <c r="K7" s="20">
        <v>-0.1</v>
      </c>
      <c r="L7" s="28">
        <f t="shared" si="0"/>
        <v>0</v>
      </c>
    </row>
    <row r="8" spans="1:12" ht="12">
      <c r="A8" s="30"/>
      <c r="B8" s="30"/>
      <c r="C8" s="30"/>
      <c r="D8" s="20"/>
      <c r="E8" s="31"/>
      <c r="F8" s="20"/>
      <c r="G8" s="20"/>
      <c r="H8" s="20"/>
      <c r="I8" s="20"/>
      <c r="J8" s="20"/>
      <c r="K8" s="20">
        <v>-0.1</v>
      </c>
      <c r="L8" s="28">
        <f t="shared" si="0"/>
        <v>0</v>
      </c>
    </row>
    <row r="9" spans="1:12" ht="12">
      <c r="A9" s="30"/>
      <c r="B9" s="32"/>
      <c r="C9" s="30"/>
      <c r="D9" s="20"/>
      <c r="E9" s="30"/>
      <c r="F9" s="20"/>
      <c r="G9" s="20"/>
      <c r="H9" s="20"/>
      <c r="I9" s="20"/>
      <c r="J9" s="20"/>
      <c r="K9" s="20">
        <v>-0.1</v>
      </c>
      <c r="L9" s="28">
        <f t="shared" si="0"/>
        <v>0</v>
      </c>
    </row>
    <row r="10" spans="1:12" ht="12">
      <c r="A10" s="30"/>
      <c r="B10" s="32"/>
      <c r="C10" s="30"/>
      <c r="D10" s="20"/>
      <c r="E10" s="31"/>
      <c r="F10" s="20"/>
      <c r="G10" s="20"/>
      <c r="H10" s="20"/>
      <c r="I10" s="20"/>
      <c r="J10" s="20"/>
      <c r="K10" s="20">
        <v>-0.1</v>
      </c>
      <c r="L10" s="28">
        <f t="shared" si="0"/>
        <v>0</v>
      </c>
    </row>
    <row r="11" spans="1:12" ht="12">
      <c r="A11" s="30"/>
      <c r="B11" s="32"/>
      <c r="C11" s="30"/>
      <c r="D11" s="20"/>
      <c r="E11" s="31"/>
      <c r="F11" s="20"/>
      <c r="G11" s="20"/>
      <c r="H11" s="20"/>
      <c r="I11" s="20"/>
      <c r="J11" s="20"/>
      <c r="K11" s="20">
        <v>-0.1</v>
      </c>
      <c r="L11" s="28">
        <f t="shared" si="0"/>
        <v>0</v>
      </c>
    </row>
    <row r="12" spans="1:12" ht="12">
      <c r="A12" s="30"/>
      <c r="B12" s="32"/>
      <c r="C12" s="30"/>
      <c r="D12" s="20"/>
      <c r="E12" s="31"/>
      <c r="F12" s="20"/>
      <c r="G12" s="20"/>
      <c r="H12" s="20"/>
      <c r="I12" s="20"/>
      <c r="J12" s="20"/>
      <c r="K12" s="20">
        <v>-0.1</v>
      </c>
      <c r="L12" s="28">
        <f t="shared" si="0"/>
        <v>0</v>
      </c>
    </row>
    <row r="13" spans="1:12" ht="12">
      <c r="A13" s="30"/>
      <c r="B13" s="32"/>
      <c r="C13" s="30"/>
      <c r="D13" s="20"/>
      <c r="E13" s="31"/>
      <c r="F13" s="20"/>
      <c r="G13" s="20"/>
      <c r="H13" s="20"/>
      <c r="I13" s="20"/>
      <c r="J13" s="20"/>
      <c r="K13" s="20">
        <v>-0.1</v>
      </c>
      <c r="L13" s="28">
        <f t="shared" si="0"/>
        <v>0</v>
      </c>
    </row>
    <row r="14" spans="1:12" ht="12">
      <c r="A14" s="30"/>
      <c r="B14" s="32"/>
      <c r="C14" s="30"/>
      <c r="D14" s="20"/>
      <c r="E14" s="31"/>
      <c r="F14" s="20"/>
      <c r="G14" s="20"/>
      <c r="H14" s="20"/>
      <c r="I14" s="20"/>
      <c r="J14" s="20"/>
      <c r="K14" s="20">
        <v>-0.1</v>
      </c>
      <c r="L14" s="28">
        <f t="shared" si="0"/>
        <v>0</v>
      </c>
    </row>
    <row r="15" spans="1:12" ht="12">
      <c r="A15" s="30"/>
      <c r="B15" s="30"/>
      <c r="C15" s="30"/>
      <c r="D15" s="20"/>
      <c r="E15" s="30"/>
      <c r="F15" s="20"/>
      <c r="G15" s="20"/>
      <c r="H15" s="20"/>
      <c r="I15" s="20"/>
      <c r="J15" s="20"/>
      <c r="K15" s="20">
        <v>-0.1</v>
      </c>
      <c r="L15" s="28">
        <f t="shared" si="0"/>
        <v>0</v>
      </c>
    </row>
    <row r="16" spans="1:12" ht="12">
      <c r="A16" s="30"/>
      <c r="B16" s="32"/>
      <c r="C16" s="30"/>
      <c r="D16" s="20"/>
      <c r="E16" s="31"/>
      <c r="F16" s="20"/>
      <c r="G16" s="20"/>
      <c r="H16" s="20"/>
      <c r="I16" s="20"/>
      <c r="J16" s="20"/>
      <c r="K16" s="20">
        <v>-0.1</v>
      </c>
      <c r="L16" s="28">
        <f t="shared" si="0"/>
        <v>0</v>
      </c>
    </row>
    <row r="17" spans="1:12" ht="12">
      <c r="A17" s="30"/>
      <c r="B17" s="30"/>
      <c r="C17" s="30"/>
      <c r="D17" s="20"/>
      <c r="E17" s="30"/>
      <c r="F17" s="20"/>
      <c r="G17" s="20"/>
      <c r="H17" s="20"/>
      <c r="I17" s="20"/>
      <c r="J17" s="20"/>
      <c r="K17" s="20">
        <v>-0.1</v>
      </c>
      <c r="L17" s="28">
        <f t="shared" si="0"/>
        <v>0</v>
      </c>
    </row>
    <row r="18" spans="1:12" ht="12">
      <c r="A18" s="30"/>
      <c r="B18" s="32"/>
      <c r="C18" s="30"/>
      <c r="D18" s="20"/>
      <c r="E18" s="30"/>
      <c r="F18" s="20"/>
      <c r="G18" s="20"/>
      <c r="H18" s="20"/>
      <c r="I18" s="20"/>
      <c r="J18" s="20"/>
      <c r="K18" s="20">
        <v>-0.1</v>
      </c>
      <c r="L18" s="28">
        <f t="shared" si="0"/>
        <v>0</v>
      </c>
    </row>
    <row r="19" spans="1:12" ht="12">
      <c r="A19" s="30"/>
      <c r="B19" s="30"/>
      <c r="C19" s="30"/>
      <c r="D19" s="20"/>
      <c r="E19" s="30"/>
      <c r="F19" s="20"/>
      <c r="G19" s="20"/>
      <c r="H19" s="20"/>
      <c r="I19" s="20"/>
      <c r="J19" s="20"/>
      <c r="K19" s="20">
        <v>-0.1</v>
      </c>
      <c r="L19" s="28">
        <f t="shared" si="0"/>
        <v>0</v>
      </c>
    </row>
    <row r="20" spans="1:12" ht="12">
      <c r="A20" s="30"/>
      <c r="B20" s="30"/>
      <c r="C20" s="30"/>
      <c r="D20" s="20"/>
      <c r="E20" s="30"/>
      <c r="F20" s="20"/>
      <c r="G20" s="20"/>
      <c r="H20" s="20"/>
      <c r="I20" s="20"/>
      <c r="J20" s="20"/>
      <c r="K20" s="20">
        <v>-0.1</v>
      </c>
      <c r="L20" s="28">
        <f t="shared" si="0"/>
        <v>0</v>
      </c>
    </row>
    <row r="21" spans="1:12" ht="12">
      <c r="A21" s="30"/>
      <c r="B21" s="30"/>
      <c r="C21" s="30"/>
      <c r="D21" s="20"/>
      <c r="E21" s="30"/>
      <c r="F21" s="20"/>
      <c r="G21" s="20"/>
      <c r="H21" s="20"/>
      <c r="I21" s="20"/>
      <c r="J21" s="20"/>
      <c r="K21" s="20">
        <v>-0.1</v>
      </c>
      <c r="L21" s="28">
        <f t="shared" si="0"/>
        <v>0</v>
      </c>
    </row>
    <row r="22" spans="1:12" ht="12">
      <c r="A22" s="30"/>
      <c r="B22" s="30"/>
      <c r="C22" s="30"/>
      <c r="D22" s="20"/>
      <c r="E22" s="30"/>
      <c r="F22" s="20"/>
      <c r="G22" s="20"/>
      <c r="H22" s="20"/>
      <c r="I22" s="20"/>
      <c r="J22" s="20"/>
      <c r="K22" s="20">
        <v>-0.1</v>
      </c>
      <c r="L22" s="28">
        <f t="shared" si="0"/>
        <v>0</v>
      </c>
    </row>
    <row r="23" spans="1:12" ht="12">
      <c r="A23" s="30"/>
      <c r="B23" s="30"/>
      <c r="C23" s="30"/>
      <c r="D23" s="20"/>
      <c r="E23" s="30"/>
      <c r="F23" s="20"/>
      <c r="G23" s="20"/>
      <c r="H23" s="20"/>
      <c r="I23" s="20"/>
      <c r="J23" s="20"/>
      <c r="K23" s="20">
        <v>-0.1</v>
      </c>
      <c r="L23" s="28">
        <f t="shared" si="0"/>
        <v>0</v>
      </c>
    </row>
    <row r="24" spans="1:12" ht="12">
      <c r="A24" s="30"/>
      <c r="B24" s="30"/>
      <c r="C24" s="30"/>
      <c r="D24" s="20"/>
      <c r="E24" s="30"/>
      <c r="F24" s="20"/>
      <c r="G24" s="20"/>
      <c r="H24" s="20"/>
      <c r="I24" s="20"/>
      <c r="J24" s="20"/>
      <c r="K24" s="20">
        <v>-0.1</v>
      </c>
      <c r="L24" s="28">
        <f t="shared" si="0"/>
        <v>0</v>
      </c>
    </row>
    <row r="25" spans="1:12" ht="12">
      <c r="A25" s="30"/>
      <c r="B25" s="30"/>
      <c r="C25" s="30"/>
      <c r="D25" s="20"/>
      <c r="E25" s="30"/>
      <c r="F25" s="20"/>
      <c r="G25" s="20"/>
      <c r="H25" s="20"/>
      <c r="I25" s="20"/>
      <c r="J25" s="20"/>
      <c r="K25" s="20">
        <v>-0.1</v>
      </c>
      <c r="L25" s="28">
        <f t="shared" si="0"/>
        <v>0</v>
      </c>
    </row>
    <row r="26" spans="1:12" ht="12">
      <c r="A26" s="30"/>
      <c r="B26" s="30"/>
      <c r="C26" s="30"/>
      <c r="D26" s="20"/>
      <c r="E26" s="30"/>
      <c r="F26" s="20"/>
      <c r="G26" s="20"/>
      <c r="H26" s="20"/>
      <c r="I26" s="20"/>
      <c r="J26" s="20"/>
      <c r="K26" s="20">
        <v>-0.1</v>
      </c>
      <c r="L26" s="28">
        <f t="shared" si="0"/>
        <v>0</v>
      </c>
    </row>
  </sheetData>
  <sheetProtection formatCells="0" formatColumns="0" formatRows="0" insertColumns="0" insertRows="0" insertHyperlinks="0" deleteColumns="0" deleteRows="0" sort="0"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B7" sqref="B7:I7"/>
    </sheetView>
  </sheetViews>
  <sheetFormatPr defaultColWidth="8.8515625" defaultRowHeight="12.75"/>
  <cols>
    <col min="1" max="1" width="8.140625" style="0" customWidth="1"/>
    <col min="2" max="3" width="12.421875" style="0" customWidth="1"/>
  </cols>
  <sheetData>
    <row r="1" s="8" customFormat="1" ht="15">
      <c r="A1" s="8" t="s">
        <v>47</v>
      </c>
    </row>
    <row r="2" s="8" customFormat="1" ht="15">
      <c r="A2" s="2"/>
    </row>
    <row r="3" s="8" customFormat="1" ht="15">
      <c r="A3" s="23" t="s">
        <v>50</v>
      </c>
    </row>
    <row r="4" s="8" customFormat="1" ht="15">
      <c r="A4" s="23" t="s">
        <v>61</v>
      </c>
    </row>
    <row r="5" s="8" customFormat="1" ht="15">
      <c r="A5" s="23" t="s">
        <v>62</v>
      </c>
    </row>
    <row r="6" spans="1:5" s="8" customFormat="1" ht="15">
      <c r="A6" s="23"/>
      <c r="B6" s="38" t="s">
        <v>59</v>
      </c>
      <c r="C6" s="38" t="s">
        <v>60</v>
      </c>
      <c r="D6" s="38" t="s">
        <v>59</v>
      </c>
      <c r="E6" s="38" t="s">
        <v>60</v>
      </c>
    </row>
    <row r="7" spans="1:9" s="2" customFormat="1" ht="36">
      <c r="A7" s="12" t="s">
        <v>67</v>
      </c>
      <c r="B7" s="12" t="s">
        <v>48</v>
      </c>
      <c r="C7" s="12" t="s">
        <v>49</v>
      </c>
      <c r="D7" s="10" t="s">
        <v>51</v>
      </c>
      <c r="E7" s="24" t="s">
        <v>52</v>
      </c>
      <c r="F7" s="39" t="s">
        <v>15</v>
      </c>
      <c r="G7" s="26" t="s">
        <v>19</v>
      </c>
      <c r="H7" s="40" t="s">
        <v>65</v>
      </c>
      <c r="I7" s="40" t="s">
        <v>66</v>
      </c>
    </row>
    <row r="8" spans="1:9" ht="12">
      <c r="A8" s="17">
        <v>1</v>
      </c>
      <c r="B8" s="17">
        <v>50</v>
      </c>
      <c r="C8" s="17">
        <v>20</v>
      </c>
      <c r="D8" s="17">
        <v>10</v>
      </c>
      <c r="E8" s="25">
        <v>10</v>
      </c>
      <c r="F8" s="27">
        <f aca="true" t="shared" si="0" ref="F8:F43">(B8+C8)/2</f>
        <v>35</v>
      </c>
      <c r="G8" s="28">
        <f>(D8+E8)/2</f>
        <v>10</v>
      </c>
      <c r="H8" s="28">
        <f>B8-C8</f>
        <v>30</v>
      </c>
      <c r="I8" s="28">
        <f>D8-E8</f>
        <v>0</v>
      </c>
    </row>
    <row r="9" spans="1:9" ht="12">
      <c r="A9" s="17">
        <v>2</v>
      </c>
      <c r="B9" s="17">
        <v>50</v>
      </c>
      <c r="C9" s="17">
        <v>20</v>
      </c>
      <c r="D9" s="17">
        <v>10</v>
      </c>
      <c r="E9" s="25">
        <v>10</v>
      </c>
      <c r="F9" s="27">
        <f t="shared" si="0"/>
        <v>35</v>
      </c>
      <c r="G9" s="28">
        <f aca="true" t="shared" si="1" ref="G9:G43">(D9+E9)/2</f>
        <v>10</v>
      </c>
      <c r="H9" s="28"/>
      <c r="I9" s="28"/>
    </row>
    <row r="10" spans="1:9" ht="12">
      <c r="A10" s="17">
        <v>3</v>
      </c>
      <c r="B10" s="17">
        <v>50</v>
      </c>
      <c r="C10" s="17">
        <v>20</v>
      </c>
      <c r="D10" s="17">
        <v>10</v>
      </c>
      <c r="E10" s="25">
        <v>10</v>
      </c>
      <c r="F10" s="27">
        <f t="shared" si="0"/>
        <v>35</v>
      </c>
      <c r="G10" s="28">
        <f t="shared" si="1"/>
        <v>10</v>
      </c>
      <c r="H10" s="28"/>
      <c r="I10" s="28"/>
    </row>
    <row r="11" spans="1:9" ht="12">
      <c r="A11" s="17">
        <v>4</v>
      </c>
      <c r="B11" s="17">
        <v>50</v>
      </c>
      <c r="C11" s="17">
        <v>20</v>
      </c>
      <c r="D11" s="17">
        <v>10</v>
      </c>
      <c r="E11" s="25">
        <v>10</v>
      </c>
      <c r="F11" s="27">
        <f t="shared" si="0"/>
        <v>35</v>
      </c>
      <c r="G11" s="28">
        <f t="shared" si="1"/>
        <v>10</v>
      </c>
      <c r="H11" s="28"/>
      <c r="I11" s="28"/>
    </row>
    <row r="12" spans="1:9" ht="12">
      <c r="A12" s="17">
        <v>5</v>
      </c>
      <c r="B12" s="17">
        <v>50</v>
      </c>
      <c r="C12" s="17">
        <v>20</v>
      </c>
      <c r="D12" s="17">
        <v>10</v>
      </c>
      <c r="E12" s="25">
        <v>10</v>
      </c>
      <c r="F12" s="27">
        <f t="shared" si="0"/>
        <v>35</v>
      </c>
      <c r="G12" s="28">
        <f t="shared" si="1"/>
        <v>10</v>
      </c>
      <c r="H12" s="28"/>
      <c r="I12" s="28"/>
    </row>
    <row r="13" spans="1:9" ht="12">
      <c r="A13" s="17">
        <v>6</v>
      </c>
      <c r="B13" s="17">
        <v>50</v>
      </c>
      <c r="C13" s="17">
        <v>20</v>
      </c>
      <c r="D13" s="17">
        <v>10</v>
      </c>
      <c r="E13" s="25">
        <v>10</v>
      </c>
      <c r="F13" s="27">
        <f t="shared" si="0"/>
        <v>35</v>
      </c>
      <c r="G13" s="28">
        <f t="shared" si="1"/>
        <v>10</v>
      </c>
      <c r="H13" s="28"/>
      <c r="I13" s="28"/>
    </row>
    <row r="14" spans="1:9" ht="12">
      <c r="A14" s="17">
        <v>7</v>
      </c>
      <c r="B14" s="17">
        <v>50</v>
      </c>
      <c r="C14" s="17">
        <v>20</v>
      </c>
      <c r="D14" s="17">
        <v>10</v>
      </c>
      <c r="E14" s="25">
        <v>10</v>
      </c>
      <c r="F14" s="27">
        <f t="shared" si="0"/>
        <v>35</v>
      </c>
      <c r="G14" s="28">
        <f t="shared" si="1"/>
        <v>10</v>
      </c>
      <c r="H14" s="28"/>
      <c r="I14" s="28"/>
    </row>
    <row r="15" spans="1:9" ht="12">
      <c r="A15" s="17">
        <v>8</v>
      </c>
      <c r="B15" s="17">
        <v>50</v>
      </c>
      <c r="C15" s="17">
        <v>20</v>
      </c>
      <c r="D15" s="17">
        <v>10</v>
      </c>
      <c r="E15" s="25">
        <v>10</v>
      </c>
      <c r="F15" s="27">
        <f t="shared" si="0"/>
        <v>35</v>
      </c>
      <c r="G15" s="28">
        <f t="shared" si="1"/>
        <v>10</v>
      </c>
      <c r="H15" s="28"/>
      <c r="I15" s="28"/>
    </row>
    <row r="16" spans="1:9" ht="12">
      <c r="A16" s="17">
        <v>9</v>
      </c>
      <c r="B16" s="17">
        <v>50</v>
      </c>
      <c r="C16" s="17">
        <v>20</v>
      </c>
      <c r="D16" s="17">
        <v>10</v>
      </c>
      <c r="E16" s="25">
        <v>10</v>
      </c>
      <c r="F16" s="27">
        <f t="shared" si="0"/>
        <v>35</v>
      </c>
      <c r="G16" s="28">
        <f t="shared" si="1"/>
        <v>10</v>
      </c>
      <c r="H16" s="28"/>
      <c r="I16" s="28"/>
    </row>
    <row r="17" spans="1:9" ht="12">
      <c r="A17" s="17">
        <v>10</v>
      </c>
      <c r="B17" s="17">
        <v>50</v>
      </c>
      <c r="C17" s="17">
        <v>20</v>
      </c>
      <c r="D17" s="17">
        <v>10</v>
      </c>
      <c r="E17" s="25">
        <v>10</v>
      </c>
      <c r="F17" s="27">
        <f t="shared" si="0"/>
        <v>35</v>
      </c>
      <c r="G17" s="28">
        <f t="shared" si="1"/>
        <v>10</v>
      </c>
      <c r="H17" s="28"/>
      <c r="I17" s="28"/>
    </row>
    <row r="18" spans="1:9" ht="12">
      <c r="A18" s="17">
        <v>11</v>
      </c>
      <c r="B18" s="17">
        <v>50</v>
      </c>
      <c r="C18" s="17">
        <v>20</v>
      </c>
      <c r="D18" s="17">
        <v>10</v>
      </c>
      <c r="E18" s="25">
        <v>10</v>
      </c>
      <c r="F18" s="27">
        <f t="shared" si="0"/>
        <v>35</v>
      </c>
      <c r="G18" s="28">
        <f t="shared" si="1"/>
        <v>10</v>
      </c>
      <c r="H18" s="28"/>
      <c r="I18" s="28"/>
    </row>
    <row r="19" spans="1:9" ht="12">
      <c r="A19" s="17">
        <v>12</v>
      </c>
      <c r="B19" s="17">
        <v>50</v>
      </c>
      <c r="C19" s="17">
        <v>20</v>
      </c>
      <c r="D19" s="17">
        <v>10</v>
      </c>
      <c r="E19" s="25">
        <v>10</v>
      </c>
      <c r="F19" s="27">
        <f t="shared" si="0"/>
        <v>35</v>
      </c>
      <c r="G19" s="28">
        <f t="shared" si="1"/>
        <v>10</v>
      </c>
      <c r="H19" s="28"/>
      <c r="I19" s="28"/>
    </row>
    <row r="20" spans="1:9" ht="12">
      <c r="A20" s="17">
        <v>13</v>
      </c>
      <c r="B20" s="17">
        <v>50</v>
      </c>
      <c r="C20" s="17">
        <v>20</v>
      </c>
      <c r="D20" s="17">
        <v>10</v>
      </c>
      <c r="E20" s="25">
        <v>10</v>
      </c>
      <c r="F20" s="27">
        <f t="shared" si="0"/>
        <v>35</v>
      </c>
      <c r="G20" s="28">
        <f t="shared" si="1"/>
        <v>10</v>
      </c>
      <c r="H20" s="28"/>
      <c r="I20" s="28"/>
    </row>
    <row r="21" spans="1:9" ht="12">
      <c r="A21" s="17">
        <v>14</v>
      </c>
      <c r="B21" s="17">
        <v>50</v>
      </c>
      <c r="C21" s="17">
        <v>20</v>
      </c>
      <c r="D21" s="17">
        <v>10</v>
      </c>
      <c r="E21" s="25">
        <v>10</v>
      </c>
      <c r="F21" s="27">
        <f t="shared" si="0"/>
        <v>35</v>
      </c>
      <c r="G21" s="28">
        <f t="shared" si="1"/>
        <v>10</v>
      </c>
      <c r="H21" s="28"/>
      <c r="I21" s="28"/>
    </row>
    <row r="22" spans="1:9" ht="12">
      <c r="A22" s="17">
        <v>15</v>
      </c>
      <c r="B22" s="17">
        <v>50</v>
      </c>
      <c r="C22" s="17">
        <v>20</v>
      </c>
      <c r="D22" s="17">
        <v>10</v>
      </c>
      <c r="E22" s="25">
        <v>10</v>
      </c>
      <c r="F22" s="27">
        <f t="shared" si="0"/>
        <v>35</v>
      </c>
      <c r="G22" s="28">
        <f t="shared" si="1"/>
        <v>10</v>
      </c>
      <c r="H22" s="28"/>
      <c r="I22" s="28"/>
    </row>
    <row r="23" spans="1:9" ht="12">
      <c r="A23" s="17">
        <v>16</v>
      </c>
      <c r="B23" s="17">
        <v>50</v>
      </c>
      <c r="C23" s="17">
        <v>20</v>
      </c>
      <c r="D23" s="17">
        <v>10</v>
      </c>
      <c r="E23" s="25">
        <v>10</v>
      </c>
      <c r="F23" s="27">
        <f t="shared" si="0"/>
        <v>35</v>
      </c>
      <c r="G23" s="28">
        <f t="shared" si="1"/>
        <v>10</v>
      </c>
      <c r="H23" s="28"/>
      <c r="I23" s="28"/>
    </row>
    <row r="24" spans="1:9" ht="12">
      <c r="A24" s="17">
        <v>17</v>
      </c>
      <c r="B24" s="17">
        <v>50</v>
      </c>
      <c r="C24" s="17">
        <v>20</v>
      </c>
      <c r="D24" s="17">
        <v>10</v>
      </c>
      <c r="E24" s="25">
        <v>10</v>
      </c>
      <c r="F24" s="27">
        <f t="shared" si="0"/>
        <v>35</v>
      </c>
      <c r="G24" s="28">
        <f t="shared" si="1"/>
        <v>10</v>
      </c>
      <c r="H24" s="28"/>
      <c r="I24" s="28"/>
    </row>
    <row r="25" spans="1:9" ht="12">
      <c r="A25" s="17">
        <v>18</v>
      </c>
      <c r="B25" s="17">
        <v>50</v>
      </c>
      <c r="C25" s="17">
        <v>20</v>
      </c>
      <c r="D25" s="17">
        <v>10</v>
      </c>
      <c r="E25" s="25">
        <v>10</v>
      </c>
      <c r="F25" s="27">
        <f t="shared" si="0"/>
        <v>35</v>
      </c>
      <c r="G25" s="28">
        <f t="shared" si="1"/>
        <v>10</v>
      </c>
      <c r="H25" s="28"/>
      <c r="I25" s="28"/>
    </row>
    <row r="26" spans="1:9" ht="12">
      <c r="A26" s="17">
        <v>19</v>
      </c>
      <c r="B26" s="17">
        <v>50</v>
      </c>
      <c r="C26" s="17">
        <v>20</v>
      </c>
      <c r="D26" s="17">
        <v>10</v>
      </c>
      <c r="E26" s="25">
        <v>10</v>
      </c>
      <c r="F26" s="27">
        <f t="shared" si="0"/>
        <v>35</v>
      </c>
      <c r="G26" s="28">
        <f t="shared" si="1"/>
        <v>10</v>
      </c>
      <c r="H26" s="28"/>
      <c r="I26" s="28"/>
    </row>
    <row r="27" spans="1:9" ht="12">
      <c r="A27" s="17">
        <v>20</v>
      </c>
      <c r="B27" s="17">
        <v>50</v>
      </c>
      <c r="C27" s="17">
        <v>20</v>
      </c>
      <c r="D27" s="17">
        <v>10</v>
      </c>
      <c r="E27" s="25">
        <v>10</v>
      </c>
      <c r="F27" s="27">
        <f t="shared" si="0"/>
        <v>35</v>
      </c>
      <c r="G27" s="28">
        <f t="shared" si="1"/>
        <v>10</v>
      </c>
      <c r="H27" s="28"/>
      <c r="I27" s="28"/>
    </row>
    <row r="28" spans="1:9" ht="12">
      <c r="A28" s="17">
        <v>21</v>
      </c>
      <c r="B28" s="17">
        <v>50</v>
      </c>
      <c r="C28" s="17">
        <v>20</v>
      </c>
      <c r="D28" s="17">
        <v>10</v>
      </c>
      <c r="E28" s="25">
        <v>10</v>
      </c>
      <c r="F28" s="27">
        <f t="shared" si="0"/>
        <v>35</v>
      </c>
      <c r="G28" s="28">
        <f t="shared" si="1"/>
        <v>10</v>
      </c>
      <c r="H28" s="28"/>
      <c r="I28" s="28"/>
    </row>
    <row r="29" spans="1:9" ht="12">
      <c r="A29" s="17">
        <v>22</v>
      </c>
      <c r="B29" s="17">
        <v>50</v>
      </c>
      <c r="C29" s="17">
        <v>20</v>
      </c>
      <c r="D29" s="17">
        <v>10</v>
      </c>
      <c r="E29" s="25">
        <v>10</v>
      </c>
      <c r="F29" s="27">
        <f t="shared" si="0"/>
        <v>35</v>
      </c>
      <c r="G29" s="28">
        <f t="shared" si="1"/>
        <v>10</v>
      </c>
      <c r="H29" s="28"/>
      <c r="I29" s="28"/>
    </row>
    <row r="30" spans="1:9" ht="12">
      <c r="A30" s="17">
        <v>23</v>
      </c>
      <c r="B30" s="17">
        <v>50</v>
      </c>
      <c r="C30" s="17">
        <v>20</v>
      </c>
      <c r="D30" s="17">
        <v>10</v>
      </c>
      <c r="E30" s="25">
        <v>10</v>
      </c>
      <c r="F30" s="27">
        <f t="shared" si="0"/>
        <v>35</v>
      </c>
      <c r="G30" s="28">
        <f t="shared" si="1"/>
        <v>10</v>
      </c>
      <c r="H30" s="28"/>
      <c r="I30" s="28"/>
    </row>
    <row r="31" spans="1:9" ht="12">
      <c r="A31" s="17">
        <v>24</v>
      </c>
      <c r="B31" s="17">
        <v>50</v>
      </c>
      <c r="C31" s="17">
        <v>20</v>
      </c>
      <c r="D31" s="17">
        <v>10</v>
      </c>
      <c r="E31" s="25">
        <v>10</v>
      </c>
      <c r="F31" s="27">
        <f t="shared" si="0"/>
        <v>35</v>
      </c>
      <c r="G31" s="28">
        <f t="shared" si="1"/>
        <v>10</v>
      </c>
      <c r="H31" s="28"/>
      <c r="I31" s="28"/>
    </row>
    <row r="32" spans="1:9" ht="12">
      <c r="A32" s="17">
        <v>25</v>
      </c>
      <c r="B32" s="17">
        <v>50</v>
      </c>
      <c r="C32" s="17">
        <v>20</v>
      </c>
      <c r="D32" s="17">
        <v>10</v>
      </c>
      <c r="E32" s="25">
        <v>10</v>
      </c>
      <c r="F32" s="27">
        <f t="shared" si="0"/>
        <v>35</v>
      </c>
      <c r="G32" s="28">
        <f t="shared" si="1"/>
        <v>10</v>
      </c>
      <c r="H32" s="28"/>
      <c r="I32" s="28"/>
    </row>
    <row r="33" spans="1:9" ht="12">
      <c r="A33" s="17">
        <v>26</v>
      </c>
      <c r="B33" s="17">
        <v>50</v>
      </c>
      <c r="C33" s="17">
        <v>20</v>
      </c>
      <c r="D33" s="17">
        <v>10</v>
      </c>
      <c r="E33" s="25">
        <v>10</v>
      </c>
      <c r="F33" s="27">
        <f t="shared" si="0"/>
        <v>35</v>
      </c>
      <c r="G33" s="28">
        <f t="shared" si="1"/>
        <v>10</v>
      </c>
      <c r="H33" s="28"/>
      <c r="I33" s="28"/>
    </row>
    <row r="34" spans="1:9" ht="12">
      <c r="A34" s="17">
        <v>27</v>
      </c>
      <c r="B34" s="17">
        <v>50</v>
      </c>
      <c r="C34" s="17">
        <v>20</v>
      </c>
      <c r="D34" s="17">
        <v>10</v>
      </c>
      <c r="E34" s="25">
        <v>10</v>
      </c>
      <c r="F34" s="27">
        <f t="shared" si="0"/>
        <v>35</v>
      </c>
      <c r="G34" s="28">
        <f t="shared" si="1"/>
        <v>10</v>
      </c>
      <c r="H34" s="28"/>
      <c r="I34" s="28"/>
    </row>
    <row r="35" spans="1:9" ht="12">
      <c r="A35" s="17">
        <v>28</v>
      </c>
      <c r="B35" s="17">
        <v>50</v>
      </c>
      <c r="C35" s="17">
        <v>20</v>
      </c>
      <c r="D35" s="17">
        <v>10</v>
      </c>
      <c r="E35" s="25">
        <v>10</v>
      </c>
      <c r="F35" s="27">
        <f t="shared" si="0"/>
        <v>35</v>
      </c>
      <c r="G35" s="28">
        <f t="shared" si="1"/>
        <v>10</v>
      </c>
      <c r="H35" s="28"/>
      <c r="I35" s="28"/>
    </row>
    <row r="36" spans="1:9" ht="12">
      <c r="A36" s="17">
        <v>29</v>
      </c>
      <c r="B36" s="17">
        <v>50</v>
      </c>
      <c r="C36" s="17">
        <v>20</v>
      </c>
      <c r="D36" s="17">
        <v>10</v>
      </c>
      <c r="E36" s="25">
        <v>10</v>
      </c>
      <c r="F36" s="27">
        <f t="shared" si="0"/>
        <v>35</v>
      </c>
      <c r="G36" s="28">
        <f t="shared" si="1"/>
        <v>10</v>
      </c>
      <c r="H36" s="28"/>
      <c r="I36" s="28"/>
    </row>
    <row r="37" spans="1:9" ht="12">
      <c r="A37" s="17">
        <v>30</v>
      </c>
      <c r="B37" s="17">
        <v>50</v>
      </c>
      <c r="C37" s="17">
        <v>20</v>
      </c>
      <c r="D37" s="17">
        <v>10</v>
      </c>
      <c r="E37" s="25">
        <v>10</v>
      </c>
      <c r="F37" s="27">
        <f t="shared" si="0"/>
        <v>35</v>
      </c>
      <c r="G37" s="28">
        <f t="shared" si="1"/>
        <v>10</v>
      </c>
      <c r="H37" s="28"/>
      <c r="I37" s="28"/>
    </row>
    <row r="38" spans="1:9" ht="12">
      <c r="A38" s="17">
        <v>31</v>
      </c>
      <c r="B38" s="17">
        <v>50</v>
      </c>
      <c r="C38" s="17">
        <v>20</v>
      </c>
      <c r="D38" s="17">
        <v>10</v>
      </c>
      <c r="E38" s="25">
        <v>10</v>
      </c>
      <c r="F38" s="27">
        <f t="shared" si="0"/>
        <v>35</v>
      </c>
      <c r="G38" s="28">
        <f t="shared" si="1"/>
        <v>10</v>
      </c>
      <c r="H38" s="28"/>
      <c r="I38" s="28"/>
    </row>
    <row r="39" spans="1:9" ht="12">
      <c r="A39" s="17">
        <v>32</v>
      </c>
      <c r="B39" s="17">
        <v>50</v>
      </c>
      <c r="C39" s="17">
        <v>20</v>
      </c>
      <c r="D39" s="17">
        <v>10</v>
      </c>
      <c r="E39" s="25">
        <v>10</v>
      </c>
      <c r="F39" s="27">
        <f t="shared" si="0"/>
        <v>35</v>
      </c>
      <c r="G39" s="28">
        <f t="shared" si="1"/>
        <v>10</v>
      </c>
      <c r="H39" s="28"/>
      <c r="I39" s="28"/>
    </row>
    <row r="40" spans="1:9" ht="12">
      <c r="A40" s="17">
        <v>33</v>
      </c>
      <c r="B40" s="17">
        <v>50</v>
      </c>
      <c r="C40" s="17">
        <v>20</v>
      </c>
      <c r="D40" s="17">
        <v>10</v>
      </c>
      <c r="E40" s="25">
        <v>10</v>
      </c>
      <c r="F40" s="27">
        <f t="shared" si="0"/>
        <v>35</v>
      </c>
      <c r="G40" s="28">
        <f t="shared" si="1"/>
        <v>10</v>
      </c>
      <c r="H40" s="28"/>
      <c r="I40" s="28"/>
    </row>
    <row r="41" spans="1:9" ht="12">
      <c r="A41" s="17">
        <v>34</v>
      </c>
      <c r="B41" s="17">
        <v>50</v>
      </c>
      <c r="C41" s="17">
        <v>20</v>
      </c>
      <c r="D41" s="17">
        <v>10</v>
      </c>
      <c r="E41" s="25">
        <v>10</v>
      </c>
      <c r="F41" s="27">
        <f t="shared" si="0"/>
        <v>35</v>
      </c>
      <c r="G41" s="28">
        <f t="shared" si="1"/>
        <v>10</v>
      </c>
      <c r="H41" s="28"/>
      <c r="I41" s="28"/>
    </row>
    <row r="42" spans="1:9" ht="12">
      <c r="A42" s="17">
        <v>35</v>
      </c>
      <c r="B42" s="17">
        <v>50</v>
      </c>
      <c r="C42" s="17">
        <v>20</v>
      </c>
      <c r="D42" s="17">
        <v>10</v>
      </c>
      <c r="E42" s="25">
        <v>10</v>
      </c>
      <c r="F42" s="27">
        <f t="shared" si="0"/>
        <v>35</v>
      </c>
      <c r="G42" s="28">
        <f t="shared" si="1"/>
        <v>10</v>
      </c>
      <c r="H42" s="28"/>
      <c r="I42" s="28"/>
    </row>
    <row r="43" spans="1:9" ht="12">
      <c r="A43" s="17">
        <v>36</v>
      </c>
      <c r="B43" s="17">
        <v>50</v>
      </c>
      <c r="C43" s="17">
        <v>20</v>
      </c>
      <c r="D43" s="17">
        <v>10</v>
      </c>
      <c r="E43" s="25">
        <v>10</v>
      </c>
      <c r="F43" s="27">
        <f t="shared" si="0"/>
        <v>35</v>
      </c>
      <c r="G43" s="28">
        <f t="shared" si="1"/>
        <v>10</v>
      </c>
      <c r="H43" s="28"/>
      <c r="I43" s="28"/>
    </row>
    <row r="44" ht="12">
      <c r="G44" s="4"/>
    </row>
  </sheetData>
  <sheetProtection formatCells="0" formatColumns="0" formatRows="0" insertColumns="0" insertRows="0" insertHyperlinks="0" deleteColumns="0" deleteRows="0" sort="0"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Veggel</dc:creator>
  <cp:keywords/>
  <dc:description/>
  <cp:lastModifiedBy>Mark Barton</cp:lastModifiedBy>
  <cp:lastPrinted>2013-02-08T20:49:11Z</cp:lastPrinted>
  <dcterms:created xsi:type="dcterms:W3CDTF">2010-03-16T23:54:13Z</dcterms:created>
  <dcterms:modified xsi:type="dcterms:W3CDTF">2013-03-13T16:05:21Z</dcterms:modified>
  <cp:category/>
  <cp:version/>
  <cp:contentType/>
  <cp:contentStatus/>
</cp:coreProperties>
</file>