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4370" activeTab="2"/>
  </bookViews>
  <sheets>
    <sheet name="Manufacturers Data" sheetId="1" r:id="rId1"/>
    <sheet name="MIL-HDBK-217 AA Chassis" sheetId="2" r:id="rId2"/>
    <sheet name="Whitening Chassis" sheetId="3" r:id="rId3"/>
    <sheet name="QPD Amp Chassis" sheetId="4" r:id="rId4"/>
    <sheet name="LSC RFPD" sheetId="5" r:id="rId5"/>
  </sheets>
  <definedNames>
    <definedName name="top" localSheetId="0">'Manufacturers Data'!$A$13</definedName>
  </definedNames>
  <calcPr calcId="145621"/>
  <fileRecoveryPr repairLoad="1"/>
</workbook>
</file>

<file path=xl/calcChain.xml><?xml version="1.0" encoding="utf-8"?>
<calcChain xmlns="http://schemas.openxmlformats.org/spreadsheetml/2006/main">
  <c r="C31" i="2" l="1"/>
  <c r="C24" i="2"/>
  <c r="C17" i="2"/>
  <c r="C10" i="2"/>
  <c r="C4" i="2"/>
  <c r="B4" i="5" l="1"/>
  <c r="B5" i="5" s="1"/>
  <c r="B4" i="2"/>
  <c r="B4" i="3"/>
  <c r="B4" i="4"/>
  <c r="B31" i="5"/>
  <c r="B32" i="5" s="1"/>
  <c r="B24" i="5"/>
  <c r="B25" i="5" s="1"/>
  <c r="B17" i="5"/>
  <c r="B18" i="5" s="1"/>
  <c r="B10" i="5"/>
  <c r="B11" i="5" s="1"/>
  <c r="B31" i="4"/>
  <c r="B24" i="4"/>
  <c r="B25" i="4" s="1"/>
  <c r="B17" i="4"/>
  <c r="B18" i="4" s="1"/>
  <c r="B10" i="4"/>
  <c r="B11" i="4" s="1"/>
  <c r="B5" i="4"/>
  <c r="E17" i="1"/>
  <c r="B35" i="4" l="1"/>
  <c r="B36" i="4" s="1"/>
  <c r="B37" i="4" s="1"/>
  <c r="B35" i="5"/>
  <c r="B36" i="5" s="1"/>
  <c r="B37" i="5" s="1"/>
  <c r="B32" i="4"/>
  <c r="B31" i="3" l="1"/>
  <c r="B35" i="3" s="1"/>
  <c r="B36" i="3" s="1"/>
  <c r="B37" i="3" s="1"/>
  <c r="B24" i="3"/>
  <c r="B25" i="3" s="1"/>
  <c r="B17" i="3"/>
  <c r="B18" i="3" s="1"/>
  <c r="B10" i="3"/>
  <c r="B11" i="3" s="1"/>
  <c r="B5" i="3"/>
  <c r="C36" i="2"/>
  <c r="B35" i="2"/>
  <c r="B36" i="2" s="1"/>
  <c r="B37" i="2" s="1"/>
  <c r="B31" i="2"/>
  <c r="B32" i="2"/>
  <c r="B24" i="2"/>
  <c r="B25" i="2" s="1"/>
  <c r="B17" i="2"/>
  <c r="B18" i="2" s="1"/>
  <c r="B10" i="2"/>
  <c r="B11" i="2" s="1"/>
  <c r="B5" i="2"/>
  <c r="C19" i="1"/>
  <c r="C18" i="1"/>
  <c r="C17" i="1"/>
  <c r="B32" i="3" l="1"/>
</calcChain>
</file>

<file path=xl/sharedStrings.xml><?xml version="1.0" encoding="utf-8"?>
<sst xmlns="http://schemas.openxmlformats.org/spreadsheetml/2006/main" count="263" uniqueCount="52">
  <si>
    <t>Part #</t>
  </si>
  <si>
    <t>Early Life Failure Rate</t>
  </si>
  <si>
    <t>MTBF / FIT</t>
  </si>
  <si>
    <t>Early Life Failure Rate Supporting Data</t>
  </si>
  <si>
    <t>MTBF / FIT Supporting Data</t>
  </si>
  <si>
    <t>ELFR-DPPM</t>
  </si>
  <si>
    <t>MTBF</t>
  </si>
  <si>
    <t>FIT</t>
  </si>
  <si>
    <t>Confidence Level (%)</t>
  </si>
  <si>
    <t>Test Temp. (°C)</t>
  </si>
  <si>
    <t>Sample Size</t>
  </si>
  <si>
    <t>Number of Failures</t>
  </si>
  <si>
    <t>Usage Temp. (°C)</t>
  </si>
  <si>
    <t>Activation Energy (eV)</t>
  </si>
  <si>
    <t>Test Duration (hrs)</t>
  </si>
  <si>
    <t>THS4131CD</t>
  </si>
  <si>
    <r>
      <t>5.07* 10</t>
    </r>
    <r>
      <rPr>
        <vertAlign val="superscript"/>
        <sz val="8"/>
        <color rgb="FF525252"/>
        <rFont val="Verdana"/>
        <family val="2"/>
      </rPr>
      <t>8</t>
    </r>
  </si>
  <si>
    <t>OP27AFKB</t>
  </si>
  <si>
    <t>-</t>
  </si>
  <si>
    <r>
      <t>1.072* 10</t>
    </r>
    <r>
      <rPr>
        <vertAlign val="superscript"/>
        <sz val="8"/>
        <color rgb="FF525252"/>
        <rFont val="Verdana"/>
        <family val="2"/>
      </rPr>
      <t>8</t>
    </r>
  </si>
  <si>
    <r>
      <t>1.27* 10</t>
    </r>
    <r>
      <rPr>
        <vertAlign val="superscript"/>
        <sz val="8"/>
        <color rgb="FF525252"/>
        <rFont val="Verdana"/>
        <family val="2"/>
      </rPr>
      <t>9</t>
    </r>
  </si>
  <si>
    <r>
      <t>5.06* 10</t>
    </r>
    <r>
      <rPr>
        <vertAlign val="superscript"/>
        <sz val="8"/>
        <color rgb="FF525252"/>
        <rFont val="Verdana"/>
        <family val="2"/>
      </rPr>
      <t>8</t>
    </r>
  </si>
  <si>
    <t>Analog Devices Process Technology: &gt;2.5um^2 Bipolar (AD8672, AD829, AD620)</t>
  </si>
  <si>
    <t>ths4131</t>
  </si>
  <si>
    <t>Base Failure Rate</t>
  </si>
  <si>
    <t>op27</t>
  </si>
  <si>
    <t>AD Parts</t>
  </si>
  <si>
    <t>Failure Rate per million hours</t>
  </si>
  <si>
    <t>c2 rate (package type)</t>
  </si>
  <si>
    <t>c1 rate (die complexity)</t>
  </si>
  <si>
    <t>Number of parts</t>
  </si>
  <si>
    <t>MTBF (Hours)</t>
  </si>
  <si>
    <t>Typical Opamps</t>
  </si>
  <si>
    <t>Typical Resistors</t>
  </si>
  <si>
    <t>Base Failure Rate (at power stress level and certain temperature)</t>
  </si>
  <si>
    <t>Resistance Factor</t>
  </si>
  <si>
    <t>Typical Tantalum Capacitors</t>
  </si>
  <si>
    <t>Base Failure Rate (at voltage stress level and certain temperature)</t>
  </si>
  <si>
    <t>Series Resistance Factor</t>
  </si>
  <si>
    <t>Typical Plastic Film Capacitors</t>
  </si>
  <si>
    <t>Typical Ceramic Capacitors</t>
  </si>
  <si>
    <t>Quality Factor (π-Q)</t>
  </si>
  <si>
    <t>Capacitance Factor (π-C)</t>
  </si>
  <si>
    <t>Environmental Factor (π-E)</t>
  </si>
  <si>
    <t>Learning Factor (π-L)</t>
  </si>
  <si>
    <t>Total Failure Rate per million hours</t>
  </si>
  <si>
    <t>Total MTBF (Hours)</t>
  </si>
  <si>
    <t>Excel</t>
  </si>
  <si>
    <t>Reliasoft</t>
  </si>
  <si>
    <t>Total MTBF (Years)</t>
  </si>
  <si>
    <t>Temperature Factor (π-T)</t>
  </si>
  <si>
    <t>Resistance Factor (π-R)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</si>
</sst>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525252"/>
      <name val="Verdana"/>
      <family val="2"/>
    </font>
    <font>
      <sz val="8"/>
      <color rgb="FF525252"/>
      <name val="Verdana"/>
      <family val="2"/>
    </font>
    <font>
      <vertAlign val="superscript"/>
      <sz val="8"/>
      <color rgb="FF525252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2" borderId="2" xfId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1" fontId="0" fillId="0" borderId="0" xfId="0" applyNumberFormat="1"/>
    <xf numFmtId="0" fontId="6" fillId="3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5" fillId="0" borderId="9" xfId="0" applyNumberFormat="1" applyFont="1" applyBorder="1"/>
    <xf numFmtId="11" fontId="5" fillId="0" borderId="9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cus.ti.com/docs/prod/folders/print/op27.html" TargetMode="External"/><Relationship Id="rId1" Type="http://schemas.openxmlformats.org/officeDocument/2006/relationships/hyperlink" Target="http://focus.ti.com/docs/prod/folders/print/ths413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E17" sqref="E17"/>
    </sheetView>
  </sheetViews>
  <sheetFormatPr defaultRowHeight="15" x14ac:dyDescent="0.25"/>
  <cols>
    <col min="1" max="1" width="20.85546875" bestFit="1" customWidth="1"/>
    <col min="2" max="2" width="19.28515625" bestFit="1" customWidth="1"/>
    <col min="3" max="3" width="27.140625" bestFit="1" customWidth="1"/>
    <col min="4" max="4" width="24.7109375" customWidth="1"/>
    <col min="5" max="5" width="10" bestFit="1" customWidth="1"/>
  </cols>
  <sheetData>
    <row r="1" spans="1:15" x14ac:dyDescent="0.25">
      <c r="A1" s="17" t="s">
        <v>0</v>
      </c>
      <c r="B1" s="1" t="s">
        <v>1</v>
      </c>
      <c r="C1" s="19" t="s">
        <v>2</v>
      </c>
      <c r="D1" s="20"/>
      <c r="E1" s="19" t="s">
        <v>3</v>
      </c>
      <c r="F1" s="21"/>
      <c r="G1" s="21"/>
      <c r="H1" s="20"/>
      <c r="I1" s="19" t="s">
        <v>4</v>
      </c>
      <c r="J1" s="21"/>
      <c r="K1" s="21"/>
      <c r="L1" s="21"/>
      <c r="M1" s="21"/>
      <c r="N1" s="21"/>
      <c r="O1" s="20"/>
    </row>
    <row r="2" spans="1:15" ht="33" x14ac:dyDescent="0.25">
      <c r="A2" s="18"/>
      <c r="B2" s="2" t="s">
        <v>5</v>
      </c>
      <c r="C2" s="3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8</v>
      </c>
      <c r="K2" s="1" t="s">
        <v>13</v>
      </c>
      <c r="L2" s="1" t="s">
        <v>9</v>
      </c>
      <c r="M2" s="1" t="s">
        <v>14</v>
      </c>
      <c r="N2" s="1" t="s">
        <v>10</v>
      </c>
      <c r="O2" s="1" t="s">
        <v>11</v>
      </c>
    </row>
    <row r="3" spans="1:15" x14ac:dyDescent="0.25">
      <c r="A3" s="4" t="s">
        <v>15</v>
      </c>
      <c r="B3" s="5">
        <v>155</v>
      </c>
      <c r="C3" s="5" t="s">
        <v>16</v>
      </c>
      <c r="D3" s="5">
        <v>2</v>
      </c>
      <c r="E3" s="6">
        <v>60</v>
      </c>
      <c r="F3" s="6">
        <v>125</v>
      </c>
      <c r="G3" s="6">
        <v>5919</v>
      </c>
      <c r="H3" s="6">
        <v>0</v>
      </c>
      <c r="I3" s="7">
        <v>55</v>
      </c>
      <c r="J3" s="7">
        <v>60</v>
      </c>
      <c r="K3" s="7">
        <v>0.7</v>
      </c>
      <c r="L3" s="7">
        <v>125</v>
      </c>
      <c r="M3" s="7">
        <v>1000</v>
      </c>
      <c r="N3" s="7">
        <v>5919</v>
      </c>
      <c r="O3" s="7">
        <v>0</v>
      </c>
    </row>
    <row r="6" spans="1:15" x14ac:dyDescent="0.25">
      <c r="A6" s="17" t="s">
        <v>0</v>
      </c>
      <c r="B6" s="1" t="s">
        <v>1</v>
      </c>
      <c r="C6" s="19" t="s">
        <v>2</v>
      </c>
      <c r="D6" s="20"/>
      <c r="E6" s="19" t="s">
        <v>3</v>
      </c>
      <c r="F6" s="21"/>
      <c r="G6" s="21"/>
      <c r="H6" s="20"/>
      <c r="I6" s="19" t="s">
        <v>4</v>
      </c>
      <c r="J6" s="21"/>
      <c r="K6" s="21"/>
      <c r="L6" s="21"/>
      <c r="M6" s="21"/>
      <c r="N6" s="21"/>
      <c r="O6" s="20"/>
    </row>
    <row r="7" spans="1:15" ht="33" x14ac:dyDescent="0.25">
      <c r="A7" s="18"/>
      <c r="B7" s="2" t="s">
        <v>5</v>
      </c>
      <c r="C7" s="3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8</v>
      </c>
      <c r="K7" s="1" t="s">
        <v>13</v>
      </c>
      <c r="L7" s="1" t="s">
        <v>9</v>
      </c>
      <c r="M7" s="1" t="s">
        <v>14</v>
      </c>
      <c r="N7" s="1" t="s">
        <v>10</v>
      </c>
      <c r="O7" s="1" t="s">
        <v>11</v>
      </c>
    </row>
    <row r="8" spans="1:15" x14ac:dyDescent="0.25">
      <c r="A8" s="4" t="s">
        <v>17</v>
      </c>
      <c r="B8" s="5" t="s">
        <v>18</v>
      </c>
      <c r="C8" s="5" t="s">
        <v>19</v>
      </c>
      <c r="D8" s="5">
        <v>9.3000000000000007</v>
      </c>
      <c r="E8" s="6" t="s">
        <v>18</v>
      </c>
      <c r="F8" s="6" t="s">
        <v>18</v>
      </c>
      <c r="G8" s="6" t="s">
        <v>18</v>
      </c>
      <c r="H8" s="6" t="s">
        <v>18</v>
      </c>
      <c r="I8" s="7">
        <v>55</v>
      </c>
      <c r="J8" s="7">
        <v>60</v>
      </c>
      <c r="K8" s="7">
        <v>0.7</v>
      </c>
      <c r="L8" s="7">
        <v>125</v>
      </c>
      <c r="M8" s="7">
        <v>1000</v>
      </c>
      <c r="N8" s="7">
        <v>1262</v>
      </c>
      <c r="O8" s="7">
        <v>0</v>
      </c>
    </row>
    <row r="11" spans="1:15" x14ac:dyDescent="0.25">
      <c r="A11" s="17" t="s">
        <v>0</v>
      </c>
      <c r="B11" s="1" t="s">
        <v>1</v>
      </c>
      <c r="C11" s="19" t="s">
        <v>2</v>
      </c>
      <c r="D11" s="20"/>
      <c r="E11" s="19" t="s">
        <v>3</v>
      </c>
      <c r="F11" s="21"/>
      <c r="G11" s="21"/>
      <c r="H11" s="20"/>
      <c r="I11" s="19" t="s">
        <v>4</v>
      </c>
      <c r="J11" s="21"/>
      <c r="K11" s="21"/>
      <c r="L11" s="21"/>
      <c r="M11" s="21"/>
      <c r="N11" s="21"/>
      <c r="O11" s="20"/>
    </row>
    <row r="12" spans="1:15" ht="33" x14ac:dyDescent="0.25">
      <c r="A12" s="18"/>
      <c r="B12" s="2" t="s">
        <v>5</v>
      </c>
      <c r="C12" s="3" t="s">
        <v>6</v>
      </c>
      <c r="D12" s="1" t="s">
        <v>7</v>
      </c>
      <c r="E12" s="1" t="s">
        <v>8</v>
      </c>
      <c r="F12" s="1" t="s">
        <v>9</v>
      </c>
      <c r="G12" s="1" t="s">
        <v>10</v>
      </c>
      <c r="H12" s="1" t="s">
        <v>11</v>
      </c>
      <c r="I12" s="1" t="s">
        <v>12</v>
      </c>
      <c r="J12" s="1" t="s">
        <v>8</v>
      </c>
      <c r="K12" s="1" t="s">
        <v>13</v>
      </c>
      <c r="L12" s="1" t="s">
        <v>9</v>
      </c>
      <c r="M12" s="1" t="s">
        <v>14</v>
      </c>
      <c r="N12" s="1" t="s">
        <v>10</v>
      </c>
      <c r="O12" s="1" t="s">
        <v>11</v>
      </c>
    </row>
    <row r="13" spans="1:15" ht="75" x14ac:dyDescent="0.25">
      <c r="A13" s="8" t="s">
        <v>22</v>
      </c>
      <c r="C13" s="5" t="s">
        <v>20</v>
      </c>
      <c r="D13" s="5">
        <v>0.79</v>
      </c>
      <c r="E13" s="6" t="s">
        <v>18</v>
      </c>
      <c r="F13" s="6" t="s">
        <v>18</v>
      </c>
      <c r="G13" s="6" t="s">
        <v>18</v>
      </c>
      <c r="H13" s="6" t="s">
        <v>18</v>
      </c>
      <c r="I13" s="7">
        <v>55</v>
      </c>
      <c r="J13" s="7">
        <v>60</v>
      </c>
      <c r="K13" s="7">
        <v>0.7</v>
      </c>
      <c r="L13" s="7">
        <v>125</v>
      </c>
      <c r="M13" s="7">
        <v>1000</v>
      </c>
      <c r="N13" s="7">
        <v>9976</v>
      </c>
      <c r="O13" s="7">
        <v>0</v>
      </c>
    </row>
    <row r="14" spans="1:15" x14ac:dyDescent="0.25">
      <c r="C14" s="5" t="s">
        <v>21</v>
      </c>
      <c r="D14" s="5">
        <v>1.98</v>
      </c>
      <c r="E14" s="5"/>
      <c r="F14" s="5"/>
      <c r="G14" s="5"/>
      <c r="H14" s="5"/>
      <c r="I14" s="5">
        <v>55</v>
      </c>
      <c r="J14" s="5">
        <v>90</v>
      </c>
      <c r="K14" s="5">
        <v>0.7</v>
      </c>
      <c r="L14" s="5">
        <v>125</v>
      </c>
      <c r="M14" s="5">
        <v>1000</v>
      </c>
      <c r="N14" s="5">
        <v>9976</v>
      </c>
      <c r="O14" s="5">
        <v>0</v>
      </c>
    </row>
    <row r="16" spans="1:15" x14ac:dyDescent="0.25">
      <c r="C16" t="s">
        <v>24</v>
      </c>
    </row>
    <row r="17" spans="2:5" x14ac:dyDescent="0.25">
      <c r="B17" t="s">
        <v>23</v>
      </c>
      <c r="C17">
        <f>1/507000000*1000000</f>
        <v>1.9723865877712033E-3</v>
      </c>
      <c r="E17" s="10">
        <f>1/9.3*1000000000</f>
        <v>107526881.72043009</v>
      </c>
    </row>
    <row r="18" spans="2:5" x14ac:dyDescent="0.25">
      <c r="B18" t="s">
        <v>25</v>
      </c>
      <c r="C18">
        <f>1/107200000*1000000</f>
        <v>9.3283582089552231E-3</v>
      </c>
    </row>
    <row r="19" spans="2:5" x14ac:dyDescent="0.25">
      <c r="B19" t="s">
        <v>26</v>
      </c>
      <c r="C19">
        <f>1/506000000*1000000</f>
        <v>1.976284584980237E-3</v>
      </c>
    </row>
  </sheetData>
  <mergeCells count="12">
    <mergeCell ref="A11:A12"/>
    <mergeCell ref="C11:D11"/>
    <mergeCell ref="E11:H11"/>
    <mergeCell ref="I11:O11"/>
    <mergeCell ref="A1:A2"/>
    <mergeCell ref="C1:D1"/>
    <mergeCell ref="E1:H1"/>
    <mergeCell ref="I1:O1"/>
    <mergeCell ref="A6:A7"/>
    <mergeCell ref="C6:D6"/>
    <mergeCell ref="E6:H6"/>
    <mergeCell ref="I6:O6"/>
  </mergeCells>
  <hyperlinks>
    <hyperlink ref="A3" r:id="rId1" display="http://focus.ti.com/docs/prod/folders/print/ths4131.html"/>
    <hyperlink ref="A8" r:id="rId2" display="http://focus.ti.com/docs/prod/folders/print/op27.html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5" zoomScale="90" zoomScaleNormal="90" zoomScalePageLayoutView="90" workbookViewId="0">
      <selection activeCell="L15" sqref="L15"/>
    </sheetView>
  </sheetViews>
  <sheetFormatPr defaultRowHeight="15" x14ac:dyDescent="0.25"/>
  <cols>
    <col min="1" max="1" width="27.7109375" bestFit="1" customWidth="1"/>
    <col min="2" max="2" width="23.42578125" customWidth="1"/>
    <col min="3" max="3" width="16.140625" bestFit="1" customWidth="1"/>
    <col min="4" max="4" width="16.42578125" bestFit="1" customWidth="1"/>
    <col min="5" max="5" width="16.85546875" bestFit="1" customWidth="1"/>
    <col min="6" max="8" width="15.5703125" bestFit="1" customWidth="1"/>
  </cols>
  <sheetData>
    <row r="1" spans="1:8" ht="30" x14ac:dyDescent="0.25">
      <c r="A1" s="12" t="s">
        <v>32</v>
      </c>
      <c r="B1" s="14" t="s">
        <v>29</v>
      </c>
      <c r="C1" s="14" t="s">
        <v>50</v>
      </c>
      <c r="D1" s="14" t="s">
        <v>28</v>
      </c>
      <c r="E1" s="14" t="s">
        <v>43</v>
      </c>
      <c r="F1" s="14" t="s">
        <v>41</v>
      </c>
      <c r="G1" s="14" t="s">
        <v>44</v>
      </c>
      <c r="H1" s="14" t="s">
        <v>30</v>
      </c>
    </row>
    <row r="2" spans="1:8" x14ac:dyDescent="0.25">
      <c r="B2" s="13">
        <v>9.2999999999999992E-3</v>
      </c>
      <c r="C2" s="13">
        <v>1.5102</v>
      </c>
      <c r="D2" s="13">
        <v>2.3E-3</v>
      </c>
      <c r="E2" s="13">
        <v>0.5</v>
      </c>
      <c r="F2" s="13">
        <v>2</v>
      </c>
      <c r="G2" s="13">
        <v>1</v>
      </c>
      <c r="H2" s="13">
        <v>96</v>
      </c>
    </row>
    <row r="4" spans="1:8" x14ac:dyDescent="0.25">
      <c r="A4" t="s">
        <v>27</v>
      </c>
      <c r="B4" s="15">
        <f>(B2*C2+D2*E2)*F2*G2*H2</f>
        <v>2.91741312</v>
      </c>
      <c r="C4">
        <f>B4/96</f>
        <v>3.0389719999999999E-2</v>
      </c>
    </row>
    <row r="5" spans="1:8" x14ac:dyDescent="0.25">
      <c r="A5" t="s">
        <v>31</v>
      </c>
      <c r="B5" s="16">
        <f>1/B4*1000000</f>
        <v>342769.41895702452</v>
      </c>
    </row>
    <row r="7" spans="1:8" ht="45" x14ac:dyDescent="0.25">
      <c r="A7" s="11" t="s">
        <v>33</v>
      </c>
      <c r="B7" s="14" t="s">
        <v>34</v>
      </c>
      <c r="C7" s="14" t="s">
        <v>35</v>
      </c>
      <c r="D7" s="14" t="s">
        <v>41</v>
      </c>
      <c r="E7" s="14" t="s">
        <v>43</v>
      </c>
      <c r="F7" s="14" t="s">
        <v>30</v>
      </c>
    </row>
    <row r="8" spans="1:8" x14ac:dyDescent="0.25">
      <c r="B8" s="13">
        <v>1.1999999999999999E-3</v>
      </c>
      <c r="C8" s="13">
        <v>1</v>
      </c>
      <c r="D8" s="13">
        <v>0.03</v>
      </c>
      <c r="E8" s="13">
        <v>1</v>
      </c>
      <c r="F8" s="13">
        <v>1376</v>
      </c>
    </row>
    <row r="10" spans="1:8" x14ac:dyDescent="0.25">
      <c r="A10" t="s">
        <v>27</v>
      </c>
      <c r="B10" s="15">
        <f>B8*C8*D8*E8*F8</f>
        <v>4.953599999999999E-2</v>
      </c>
      <c r="C10" s="10">
        <f>B10/1376</f>
        <v>3.5999999999999994E-5</v>
      </c>
    </row>
    <row r="11" spans="1:8" x14ac:dyDescent="0.25">
      <c r="A11" t="s">
        <v>31</v>
      </c>
      <c r="B11" s="16">
        <f>1/B10*1000000</f>
        <v>20187338.501291994</v>
      </c>
    </row>
    <row r="14" spans="1:8" ht="45" x14ac:dyDescent="0.25">
      <c r="A14" s="11" t="s">
        <v>36</v>
      </c>
      <c r="B14" s="14" t="s">
        <v>37</v>
      </c>
      <c r="C14" s="14" t="s">
        <v>42</v>
      </c>
      <c r="D14" s="14" t="s">
        <v>41</v>
      </c>
      <c r="E14" s="14" t="s">
        <v>43</v>
      </c>
      <c r="F14" s="14" t="s">
        <v>38</v>
      </c>
      <c r="G14" s="14" t="s">
        <v>30</v>
      </c>
    </row>
    <row r="15" spans="1:8" x14ac:dyDescent="0.25">
      <c r="B15" s="13">
        <v>1.6E-2</v>
      </c>
      <c r="C15" s="13">
        <v>1.4</v>
      </c>
      <c r="D15" s="13">
        <v>1</v>
      </c>
      <c r="E15" s="13">
        <v>1</v>
      </c>
      <c r="F15" s="13">
        <v>0.33</v>
      </c>
      <c r="G15" s="13">
        <v>16</v>
      </c>
    </row>
    <row r="17" spans="1:6" x14ac:dyDescent="0.25">
      <c r="A17" t="s">
        <v>27</v>
      </c>
      <c r="B17" s="15">
        <f>B15*C15*D15*E15*G15*F15</f>
        <v>0.118272</v>
      </c>
      <c r="C17">
        <f>B17/G15</f>
        <v>7.3920000000000001E-3</v>
      </c>
    </row>
    <row r="18" spans="1:6" x14ac:dyDescent="0.25">
      <c r="A18" t="s">
        <v>31</v>
      </c>
      <c r="B18" s="16">
        <f>1/B17*1000000</f>
        <v>8455086.5800865795</v>
      </c>
    </row>
    <row r="21" spans="1:6" ht="45" x14ac:dyDescent="0.25">
      <c r="A21" s="11" t="s">
        <v>39</v>
      </c>
      <c r="B21" s="14" t="s">
        <v>37</v>
      </c>
      <c r="C21" s="14" t="s">
        <v>42</v>
      </c>
      <c r="D21" s="14" t="s">
        <v>41</v>
      </c>
      <c r="E21" s="14" t="s">
        <v>43</v>
      </c>
      <c r="F21" s="14" t="s">
        <v>30</v>
      </c>
    </row>
    <row r="22" spans="1:6" x14ac:dyDescent="0.25">
      <c r="B22" s="13">
        <v>1.2999999999999999E-3</v>
      </c>
      <c r="C22" s="13">
        <v>1</v>
      </c>
      <c r="D22" s="13">
        <v>0.1</v>
      </c>
      <c r="E22" s="13">
        <v>1</v>
      </c>
      <c r="F22" s="13">
        <v>288</v>
      </c>
    </row>
    <row r="24" spans="1:6" x14ac:dyDescent="0.25">
      <c r="A24" t="s">
        <v>27</v>
      </c>
      <c r="B24" s="15">
        <f>B22*C22*D22*E22*F22</f>
        <v>3.7439999999999994E-2</v>
      </c>
      <c r="C24">
        <f>B24/F22</f>
        <v>1.2999999999999999E-4</v>
      </c>
    </row>
    <row r="25" spans="1:6" x14ac:dyDescent="0.25">
      <c r="A25" t="s">
        <v>31</v>
      </c>
      <c r="B25" s="16">
        <f>1/B24*1000000</f>
        <v>26709401.709401716</v>
      </c>
    </row>
    <row r="28" spans="1:6" ht="45" x14ac:dyDescent="0.25">
      <c r="A28" s="11" t="s">
        <v>40</v>
      </c>
      <c r="B28" s="14" t="s">
        <v>37</v>
      </c>
      <c r="C28" s="14" t="s">
        <v>42</v>
      </c>
      <c r="D28" s="14" t="s">
        <v>41</v>
      </c>
      <c r="E28" s="14" t="s">
        <v>43</v>
      </c>
      <c r="F28" s="14" t="s">
        <v>30</v>
      </c>
    </row>
    <row r="29" spans="1:6" x14ac:dyDescent="0.25">
      <c r="B29" s="13">
        <v>1.6999999999999999E-3</v>
      </c>
      <c r="C29" s="13">
        <v>3.1</v>
      </c>
      <c r="D29" s="13">
        <v>1</v>
      </c>
      <c r="E29" s="13">
        <v>1</v>
      </c>
      <c r="F29" s="13">
        <v>384</v>
      </c>
    </row>
    <row r="31" spans="1:6" x14ac:dyDescent="0.25">
      <c r="A31" t="s">
        <v>27</v>
      </c>
      <c r="B31" s="15">
        <f>B29*C29*D29*E29*F29</f>
        <v>2.0236799999999997</v>
      </c>
      <c r="C31">
        <f>B31/F29</f>
        <v>5.2699999999999995E-3</v>
      </c>
    </row>
    <row r="32" spans="1:6" x14ac:dyDescent="0.25">
      <c r="A32" t="s">
        <v>31</v>
      </c>
      <c r="B32" s="16">
        <f>1/B31*1000000</f>
        <v>494149.27261227078</v>
      </c>
    </row>
    <row r="34" spans="1:3" x14ac:dyDescent="0.25">
      <c r="B34" t="s">
        <v>47</v>
      </c>
      <c r="C34" t="s">
        <v>48</v>
      </c>
    </row>
    <row r="35" spans="1:3" ht="30" x14ac:dyDescent="0.25">
      <c r="A35" s="9" t="s">
        <v>45</v>
      </c>
      <c r="B35" s="15">
        <f>SUM(B31, B24,B17,B10,B4)</f>
        <v>5.1463411199999998</v>
      </c>
      <c r="C35" s="15">
        <v>4.3</v>
      </c>
    </row>
    <row r="36" spans="1:3" x14ac:dyDescent="0.25">
      <c r="A36" t="s">
        <v>46</v>
      </c>
      <c r="B36" s="16">
        <f>1/B35*1000000</f>
        <v>194312.80917499695</v>
      </c>
      <c r="C36" s="16">
        <f>1/B35:C35*1000000</f>
        <v>232558.13953488372</v>
      </c>
    </row>
    <row r="37" spans="1:3" x14ac:dyDescent="0.25">
      <c r="A37" t="s">
        <v>49</v>
      </c>
      <c r="B37" s="16">
        <f>B36/24/365</f>
        <v>22.181827531392347</v>
      </c>
    </row>
  </sheetData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3" zoomScale="80" zoomScaleNormal="80" workbookViewId="0">
      <selection activeCell="E43" sqref="E43"/>
    </sheetView>
  </sheetViews>
  <sheetFormatPr defaultRowHeight="15" x14ac:dyDescent="0.25"/>
  <cols>
    <col min="1" max="1" width="27.7109375" bestFit="1" customWidth="1"/>
    <col min="2" max="2" width="14.140625" customWidth="1"/>
    <col min="3" max="3" width="15" customWidth="1"/>
    <col min="4" max="4" width="13.85546875" customWidth="1"/>
    <col min="5" max="5" width="14.5703125" customWidth="1"/>
    <col min="6" max="6" width="12.5703125" customWidth="1"/>
    <col min="7" max="7" width="11.140625" customWidth="1"/>
  </cols>
  <sheetData>
    <row r="1" spans="1:8" ht="45" x14ac:dyDescent="0.25">
      <c r="A1" s="12" t="s">
        <v>32</v>
      </c>
      <c r="B1" s="14" t="s">
        <v>29</v>
      </c>
      <c r="C1" s="14" t="s">
        <v>50</v>
      </c>
      <c r="D1" s="14" t="s">
        <v>28</v>
      </c>
      <c r="E1" s="14" t="s">
        <v>43</v>
      </c>
      <c r="F1" s="14" t="s">
        <v>41</v>
      </c>
      <c r="G1" s="14" t="s">
        <v>44</v>
      </c>
      <c r="H1" s="14" t="s">
        <v>30</v>
      </c>
    </row>
    <row r="2" spans="1:8" x14ac:dyDescent="0.25">
      <c r="B2" s="13">
        <v>9.2999999999999992E-3</v>
      </c>
      <c r="C2" s="13">
        <v>1.5102</v>
      </c>
      <c r="D2" s="13">
        <v>2.3E-3</v>
      </c>
      <c r="E2" s="13">
        <v>0.5</v>
      </c>
      <c r="F2" s="13">
        <v>2</v>
      </c>
      <c r="G2" s="13">
        <v>1</v>
      </c>
      <c r="H2" s="13">
        <v>200</v>
      </c>
    </row>
    <row r="4" spans="1:8" x14ac:dyDescent="0.25">
      <c r="A4" t="s">
        <v>27</v>
      </c>
      <c r="B4" s="15">
        <f>(B2*C2+D2*E2)*F2*G2*H2</f>
        <v>6.0779439999999996</v>
      </c>
    </row>
    <row r="5" spans="1:8" x14ac:dyDescent="0.25">
      <c r="A5" t="s">
        <v>31</v>
      </c>
      <c r="B5" s="16">
        <f>1/B4*1000000</f>
        <v>164529.32109937177</v>
      </c>
    </row>
    <row r="7" spans="1:8" ht="75" x14ac:dyDescent="0.25">
      <c r="A7" s="12" t="s">
        <v>33</v>
      </c>
      <c r="B7" s="14" t="s">
        <v>34</v>
      </c>
      <c r="C7" s="14" t="s">
        <v>51</v>
      </c>
      <c r="D7" s="14" t="s">
        <v>41</v>
      </c>
      <c r="E7" s="14" t="s">
        <v>43</v>
      </c>
      <c r="F7" s="14" t="s">
        <v>30</v>
      </c>
    </row>
    <row r="8" spans="1:8" x14ac:dyDescent="0.25">
      <c r="B8" s="13">
        <v>1.1999999999999999E-3</v>
      </c>
      <c r="C8" s="13">
        <v>1</v>
      </c>
      <c r="D8" s="13">
        <v>0.03</v>
      </c>
      <c r="E8" s="13">
        <v>1</v>
      </c>
      <c r="F8" s="13">
        <v>488</v>
      </c>
    </row>
    <row r="10" spans="1:8" x14ac:dyDescent="0.25">
      <c r="A10" t="s">
        <v>27</v>
      </c>
      <c r="B10" s="15">
        <f>B8*C8*D8*E8*F8</f>
        <v>1.7567999999999997E-2</v>
      </c>
    </row>
    <row r="11" spans="1:8" x14ac:dyDescent="0.25">
      <c r="A11" t="s">
        <v>31</v>
      </c>
      <c r="B11" s="16">
        <f>1/B10*1000000</f>
        <v>56921675.7741348</v>
      </c>
    </row>
    <row r="14" spans="1:8" ht="90" x14ac:dyDescent="0.25">
      <c r="A14" s="12" t="s">
        <v>36</v>
      </c>
      <c r="B14" s="14" t="s">
        <v>37</v>
      </c>
      <c r="C14" s="14" t="s">
        <v>42</v>
      </c>
      <c r="D14" s="14" t="s">
        <v>41</v>
      </c>
      <c r="E14" s="14" t="s">
        <v>43</v>
      </c>
      <c r="F14" s="14" t="s">
        <v>38</v>
      </c>
      <c r="G14" s="14" t="s">
        <v>30</v>
      </c>
    </row>
    <row r="15" spans="1:8" x14ac:dyDescent="0.25">
      <c r="B15" s="13">
        <v>1.6E-2</v>
      </c>
      <c r="C15" s="13">
        <v>1.4</v>
      </c>
      <c r="D15" s="13">
        <v>1</v>
      </c>
      <c r="E15" s="13">
        <v>1</v>
      </c>
      <c r="F15" s="13">
        <v>0.33</v>
      </c>
      <c r="G15" s="13">
        <v>4</v>
      </c>
    </row>
    <row r="17" spans="1:6" x14ac:dyDescent="0.25">
      <c r="A17" t="s">
        <v>27</v>
      </c>
      <c r="B17" s="15">
        <f>B15*C15*D15*E15*G15*F15</f>
        <v>2.9568000000000001E-2</v>
      </c>
    </row>
    <row r="18" spans="1:6" x14ac:dyDescent="0.25">
      <c r="A18" t="s">
        <v>31</v>
      </c>
      <c r="B18" s="16">
        <f>1/B17*1000000</f>
        <v>33820346.320346318</v>
      </c>
    </row>
    <row r="21" spans="1:6" ht="90" x14ac:dyDescent="0.25">
      <c r="A21" s="12" t="s">
        <v>39</v>
      </c>
      <c r="B21" s="14" t="s">
        <v>37</v>
      </c>
      <c r="C21" s="14" t="s">
        <v>42</v>
      </c>
      <c r="D21" s="14" t="s">
        <v>41</v>
      </c>
      <c r="E21" s="14" t="s">
        <v>43</v>
      </c>
      <c r="F21" s="14" t="s">
        <v>30</v>
      </c>
    </row>
    <row r="22" spans="1:6" x14ac:dyDescent="0.25">
      <c r="B22" s="13">
        <v>1.2999999999999999E-3</v>
      </c>
      <c r="C22" s="13">
        <v>1</v>
      </c>
      <c r="D22" s="13">
        <v>0.1</v>
      </c>
      <c r="E22" s="13">
        <v>1</v>
      </c>
      <c r="F22" s="13">
        <v>24</v>
      </c>
    </row>
    <row r="24" spans="1:6" x14ac:dyDescent="0.25">
      <c r="A24" t="s">
        <v>27</v>
      </c>
      <c r="B24" s="15">
        <f>B22*C22*D22*E22*F22</f>
        <v>3.1199999999999995E-3</v>
      </c>
    </row>
    <row r="25" spans="1:6" x14ac:dyDescent="0.25">
      <c r="A25" t="s">
        <v>31</v>
      </c>
      <c r="B25" s="16">
        <f>1/B24*1000000</f>
        <v>320512820.51282054</v>
      </c>
    </row>
    <row r="28" spans="1:6" ht="90" x14ac:dyDescent="0.25">
      <c r="A28" s="12" t="s">
        <v>40</v>
      </c>
      <c r="B28" s="14" t="s">
        <v>37</v>
      </c>
      <c r="C28" s="14" t="s">
        <v>42</v>
      </c>
      <c r="D28" s="14" t="s">
        <v>41</v>
      </c>
      <c r="E28" s="14" t="s">
        <v>43</v>
      </c>
      <c r="F28" s="14" t="s">
        <v>30</v>
      </c>
    </row>
    <row r="29" spans="1:6" x14ac:dyDescent="0.25">
      <c r="B29" s="13">
        <v>1.6999999999999999E-3</v>
      </c>
      <c r="C29" s="13">
        <v>3.1</v>
      </c>
      <c r="D29" s="13">
        <v>1</v>
      </c>
      <c r="E29" s="13">
        <v>1</v>
      </c>
      <c r="F29" s="13">
        <v>336</v>
      </c>
    </row>
    <row r="31" spans="1:6" x14ac:dyDescent="0.25">
      <c r="A31" t="s">
        <v>27</v>
      </c>
      <c r="B31" s="15">
        <f>B29*C29*D29*E29*F29</f>
        <v>1.7707199999999998</v>
      </c>
    </row>
    <row r="32" spans="1:6" x14ac:dyDescent="0.25">
      <c r="A32" t="s">
        <v>31</v>
      </c>
      <c r="B32" s="16">
        <f>1/B31*1000000</f>
        <v>564742.02584259515</v>
      </c>
    </row>
    <row r="35" spans="1:2" ht="30" x14ac:dyDescent="0.25">
      <c r="A35" s="9" t="s">
        <v>45</v>
      </c>
      <c r="B35" s="15">
        <f>SUM(B31, B24,B17,B10,B4)</f>
        <v>7.8989199999999995</v>
      </c>
    </row>
    <row r="36" spans="1:2" x14ac:dyDescent="0.25">
      <c r="A36" t="s">
        <v>46</v>
      </c>
      <c r="B36" s="16">
        <f>1/B35*1000000</f>
        <v>126599.58576615537</v>
      </c>
    </row>
    <row r="37" spans="1:2" x14ac:dyDescent="0.25">
      <c r="A37" t="s">
        <v>49</v>
      </c>
      <c r="B37" s="16">
        <f>B36/24/365</f>
        <v>14.452007507551984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60" zoomScaleNormal="60" workbookViewId="0">
      <selection activeCell="B5" sqref="B5"/>
    </sheetView>
  </sheetViews>
  <sheetFormatPr defaultRowHeight="15" x14ac:dyDescent="0.25"/>
  <cols>
    <col min="1" max="1" width="27.7109375" bestFit="1" customWidth="1"/>
    <col min="2" max="2" width="13.140625" customWidth="1"/>
    <col min="3" max="3" width="13.42578125" customWidth="1"/>
    <col min="4" max="4" width="14.140625" customWidth="1"/>
    <col min="5" max="5" width="13.85546875" customWidth="1"/>
    <col min="6" max="6" width="12.140625" customWidth="1"/>
    <col min="7" max="7" width="11.85546875" customWidth="1"/>
  </cols>
  <sheetData>
    <row r="1" spans="1:8" ht="30" x14ac:dyDescent="0.25">
      <c r="A1" s="12" t="s">
        <v>32</v>
      </c>
      <c r="B1" s="14" t="s">
        <v>29</v>
      </c>
      <c r="C1" s="14" t="s">
        <v>50</v>
      </c>
      <c r="D1" s="14" t="s">
        <v>28</v>
      </c>
      <c r="E1" s="14" t="s">
        <v>43</v>
      </c>
      <c r="F1" s="14" t="s">
        <v>41</v>
      </c>
      <c r="G1" s="14" t="s">
        <v>44</v>
      </c>
      <c r="H1" s="14" t="s">
        <v>30</v>
      </c>
    </row>
    <row r="2" spans="1:8" x14ac:dyDescent="0.25">
      <c r="B2" s="13">
        <v>9.2999999999999992E-3</v>
      </c>
      <c r="C2" s="13">
        <v>1.5102</v>
      </c>
      <c r="D2" s="13">
        <v>2.3E-3</v>
      </c>
      <c r="E2" s="13">
        <v>0.5</v>
      </c>
      <c r="F2" s="13">
        <v>2</v>
      </c>
      <c r="G2" s="13">
        <v>1</v>
      </c>
      <c r="H2" s="13">
        <v>46</v>
      </c>
    </row>
    <row r="4" spans="1:8" x14ac:dyDescent="0.25">
      <c r="A4" t="s">
        <v>27</v>
      </c>
      <c r="B4" s="15">
        <f>(B2*C2+D2*E2)*F2*G2*H2</f>
        <v>1.3979271199999999</v>
      </c>
    </row>
    <row r="5" spans="1:8" x14ac:dyDescent="0.25">
      <c r="A5" t="s">
        <v>31</v>
      </c>
      <c r="B5" s="16">
        <f>1/B4*1000000</f>
        <v>715344.87434509466</v>
      </c>
    </row>
    <row r="7" spans="1:8" ht="90" x14ac:dyDescent="0.25">
      <c r="A7" s="12" t="s">
        <v>33</v>
      </c>
      <c r="B7" s="14" t="s">
        <v>34</v>
      </c>
      <c r="C7" s="14" t="s">
        <v>51</v>
      </c>
      <c r="D7" s="14" t="s">
        <v>41</v>
      </c>
      <c r="E7" s="14" t="s">
        <v>43</v>
      </c>
      <c r="F7" s="14" t="s">
        <v>30</v>
      </c>
    </row>
    <row r="8" spans="1:8" x14ac:dyDescent="0.25">
      <c r="B8" s="13">
        <v>1.1999999999999999E-3</v>
      </c>
      <c r="C8" s="13">
        <v>1</v>
      </c>
      <c r="D8" s="13">
        <v>0.03</v>
      </c>
      <c r="E8" s="13">
        <v>1</v>
      </c>
      <c r="F8" s="13">
        <v>126</v>
      </c>
    </row>
    <row r="10" spans="1:8" x14ac:dyDescent="0.25">
      <c r="A10" t="s">
        <v>27</v>
      </c>
      <c r="B10" s="15">
        <f>B8*C8*D8*E8*F8</f>
        <v>4.5359999999999992E-3</v>
      </c>
    </row>
    <row r="11" spans="1:8" x14ac:dyDescent="0.25">
      <c r="A11" t="s">
        <v>31</v>
      </c>
      <c r="B11" s="16">
        <f>1/B10*1000000</f>
        <v>220458553.79188716</v>
      </c>
    </row>
    <row r="14" spans="1:8" ht="90" x14ac:dyDescent="0.25">
      <c r="A14" s="12" t="s">
        <v>36</v>
      </c>
      <c r="B14" s="14" t="s">
        <v>37</v>
      </c>
      <c r="C14" s="14" t="s">
        <v>42</v>
      </c>
      <c r="D14" s="14" t="s">
        <v>41</v>
      </c>
      <c r="E14" s="14" t="s">
        <v>43</v>
      </c>
      <c r="F14" s="14" t="s">
        <v>38</v>
      </c>
      <c r="G14" s="14" t="s">
        <v>30</v>
      </c>
    </row>
    <row r="15" spans="1:8" x14ac:dyDescent="0.25">
      <c r="B15" s="13">
        <v>1.6E-2</v>
      </c>
      <c r="C15" s="13">
        <v>1.4</v>
      </c>
      <c r="D15" s="13">
        <v>1</v>
      </c>
      <c r="E15" s="13">
        <v>1</v>
      </c>
      <c r="F15" s="13">
        <v>0.33</v>
      </c>
      <c r="G15" s="13">
        <v>6</v>
      </c>
    </row>
    <row r="17" spans="1:6" x14ac:dyDescent="0.25">
      <c r="A17" t="s">
        <v>27</v>
      </c>
      <c r="B17" s="15">
        <f>B15*C15*D15*E15*G15*F15</f>
        <v>4.4352000000000003E-2</v>
      </c>
    </row>
    <row r="18" spans="1:6" x14ac:dyDescent="0.25">
      <c r="A18" t="s">
        <v>31</v>
      </c>
      <c r="B18" s="16">
        <f>1/B17*1000000</f>
        <v>22546897.546897545</v>
      </c>
    </row>
    <row r="21" spans="1:6" ht="90" x14ac:dyDescent="0.25">
      <c r="A21" s="12" t="s">
        <v>39</v>
      </c>
      <c r="B21" s="14" t="s">
        <v>37</v>
      </c>
      <c r="C21" s="14" t="s">
        <v>42</v>
      </c>
      <c r="D21" s="14" t="s">
        <v>41</v>
      </c>
      <c r="E21" s="14" t="s">
        <v>43</v>
      </c>
      <c r="F21" s="14" t="s">
        <v>30</v>
      </c>
    </row>
    <row r="22" spans="1:6" x14ac:dyDescent="0.25">
      <c r="B22" s="13">
        <v>1.2999999999999999E-3</v>
      </c>
      <c r="C22" s="13">
        <v>1</v>
      </c>
      <c r="D22" s="13">
        <v>0.1</v>
      </c>
      <c r="E22" s="13">
        <v>1</v>
      </c>
      <c r="F22" s="13">
        <v>8</v>
      </c>
    </row>
    <row r="24" spans="1:6" x14ac:dyDescent="0.25">
      <c r="A24" t="s">
        <v>27</v>
      </c>
      <c r="B24" s="15">
        <f>B22*C22*D22*E22*F22</f>
        <v>1.0399999999999999E-3</v>
      </c>
    </row>
    <row r="25" spans="1:6" x14ac:dyDescent="0.25">
      <c r="A25" t="s">
        <v>31</v>
      </c>
      <c r="B25" s="16">
        <f>1/B24*1000000</f>
        <v>961538461.53846169</v>
      </c>
    </row>
    <row r="28" spans="1:6" ht="90" x14ac:dyDescent="0.25">
      <c r="A28" s="12" t="s">
        <v>40</v>
      </c>
      <c r="B28" s="14" t="s">
        <v>37</v>
      </c>
      <c r="C28" s="14" t="s">
        <v>42</v>
      </c>
      <c r="D28" s="14" t="s">
        <v>41</v>
      </c>
      <c r="E28" s="14" t="s">
        <v>43</v>
      </c>
      <c r="F28" s="14" t="s">
        <v>30</v>
      </c>
    </row>
    <row r="29" spans="1:6" x14ac:dyDescent="0.25">
      <c r="B29" s="13">
        <v>1.6999999999999999E-3</v>
      </c>
      <c r="C29" s="13">
        <v>3.1</v>
      </c>
      <c r="D29" s="13">
        <v>1</v>
      </c>
      <c r="E29" s="13">
        <v>1</v>
      </c>
      <c r="F29" s="13">
        <v>116</v>
      </c>
    </row>
    <row r="31" spans="1:6" x14ac:dyDescent="0.25">
      <c r="A31" t="s">
        <v>27</v>
      </c>
      <c r="B31" s="15">
        <f>B29*C29*D29*E29*F29</f>
        <v>0.61131999999999997</v>
      </c>
    </row>
    <row r="32" spans="1:6" x14ac:dyDescent="0.25">
      <c r="A32" t="s">
        <v>31</v>
      </c>
      <c r="B32" s="16">
        <f>1/B31*1000000</f>
        <v>1635804.4886475168</v>
      </c>
    </row>
    <row r="35" spans="1:2" ht="30" x14ac:dyDescent="0.25">
      <c r="A35" s="9" t="s">
        <v>45</v>
      </c>
      <c r="B35" s="15">
        <f>SUM(B31, B24,B17,B10,B4)</f>
        <v>2.0591751199999999</v>
      </c>
    </row>
    <row r="36" spans="1:2" x14ac:dyDescent="0.25">
      <c r="A36" t="s">
        <v>46</v>
      </c>
      <c r="B36" s="16">
        <f>1/B35*1000000</f>
        <v>485631.35319933353</v>
      </c>
    </row>
    <row r="37" spans="1:2" x14ac:dyDescent="0.25">
      <c r="A37" t="s">
        <v>49</v>
      </c>
      <c r="B37" s="16">
        <f>B36/24/365</f>
        <v>55.437369086681905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60" zoomScaleNormal="60" workbookViewId="0">
      <selection activeCell="O20" sqref="O20"/>
    </sheetView>
  </sheetViews>
  <sheetFormatPr defaultRowHeight="15" x14ac:dyDescent="0.25"/>
  <cols>
    <col min="1" max="1" width="31.140625" bestFit="1" customWidth="1"/>
    <col min="2" max="6" width="14.140625" bestFit="1" customWidth="1"/>
    <col min="7" max="7" width="13.7109375" bestFit="1" customWidth="1"/>
    <col min="8" max="8" width="12" bestFit="1" customWidth="1"/>
  </cols>
  <sheetData>
    <row r="1" spans="1:8" ht="30" x14ac:dyDescent="0.25">
      <c r="A1" s="12" t="s">
        <v>32</v>
      </c>
      <c r="B1" s="14" t="s">
        <v>29</v>
      </c>
      <c r="C1" s="14" t="s">
        <v>50</v>
      </c>
      <c r="D1" s="14" t="s">
        <v>28</v>
      </c>
      <c r="E1" s="14" t="s">
        <v>43</v>
      </c>
      <c r="F1" s="14" t="s">
        <v>41</v>
      </c>
      <c r="G1" s="14" t="s">
        <v>44</v>
      </c>
      <c r="H1" s="14" t="s">
        <v>30</v>
      </c>
    </row>
    <row r="2" spans="1:8" x14ac:dyDescent="0.25">
      <c r="B2" s="13">
        <v>9.2999999999999992E-3</v>
      </c>
      <c r="C2" s="13">
        <v>1.5102</v>
      </c>
      <c r="D2" s="13">
        <v>2.3E-3</v>
      </c>
      <c r="E2" s="13">
        <v>0.5</v>
      </c>
      <c r="F2" s="13">
        <v>2</v>
      </c>
      <c r="G2" s="13">
        <v>1</v>
      </c>
      <c r="H2" s="13">
        <v>12</v>
      </c>
    </row>
    <row r="4" spans="1:8" x14ac:dyDescent="0.25">
      <c r="A4" t="s">
        <v>27</v>
      </c>
      <c r="B4" s="15">
        <f>(B2*C2+D2*E2)*F2*G2*H2</f>
        <v>0.36467664</v>
      </c>
    </row>
    <row r="5" spans="1:8" x14ac:dyDescent="0.25">
      <c r="A5" t="s">
        <v>31</v>
      </c>
      <c r="B5" s="16">
        <f>1/B4*1000000</f>
        <v>2742155.3516561962</v>
      </c>
    </row>
    <row r="7" spans="1:8" ht="75" x14ac:dyDescent="0.25">
      <c r="A7" s="12" t="s">
        <v>33</v>
      </c>
      <c r="B7" s="14" t="s">
        <v>34</v>
      </c>
      <c r="C7" s="14" t="s">
        <v>51</v>
      </c>
      <c r="D7" s="14" t="s">
        <v>41</v>
      </c>
      <c r="E7" s="14" t="s">
        <v>43</v>
      </c>
      <c r="F7" s="14" t="s">
        <v>30</v>
      </c>
    </row>
    <row r="8" spans="1:8" x14ac:dyDescent="0.25">
      <c r="B8" s="13">
        <v>1.1999999999999999E-3</v>
      </c>
      <c r="C8" s="13">
        <v>1</v>
      </c>
      <c r="D8" s="13">
        <v>0.03</v>
      </c>
      <c r="E8" s="13">
        <v>1</v>
      </c>
      <c r="F8" s="13">
        <v>36</v>
      </c>
    </row>
    <row r="10" spans="1:8" x14ac:dyDescent="0.25">
      <c r="A10" t="s">
        <v>27</v>
      </c>
      <c r="B10" s="15">
        <f>B8*C8*D8*E8*F8</f>
        <v>1.2959999999999998E-3</v>
      </c>
    </row>
    <row r="11" spans="1:8" x14ac:dyDescent="0.25">
      <c r="A11" t="s">
        <v>31</v>
      </c>
      <c r="B11" s="16">
        <f>1/B10*1000000</f>
        <v>771604938.27160513</v>
      </c>
    </row>
    <row r="14" spans="1:8" ht="90" x14ac:dyDescent="0.25">
      <c r="A14" s="12" t="s">
        <v>36</v>
      </c>
      <c r="B14" s="14" t="s">
        <v>37</v>
      </c>
      <c r="C14" s="14" t="s">
        <v>42</v>
      </c>
      <c r="D14" s="14" t="s">
        <v>41</v>
      </c>
      <c r="E14" s="14" t="s">
        <v>43</v>
      </c>
      <c r="F14" s="14" t="s">
        <v>38</v>
      </c>
      <c r="G14" s="14" t="s">
        <v>30</v>
      </c>
    </row>
    <row r="15" spans="1:8" x14ac:dyDescent="0.25">
      <c r="B15" s="13">
        <v>1.6E-2</v>
      </c>
      <c r="C15" s="13">
        <v>1.4</v>
      </c>
      <c r="D15" s="13">
        <v>1</v>
      </c>
      <c r="E15" s="13">
        <v>1</v>
      </c>
      <c r="F15" s="13">
        <v>0.33</v>
      </c>
      <c r="G15" s="13">
        <v>15</v>
      </c>
    </row>
    <row r="17" spans="1:6" x14ac:dyDescent="0.25">
      <c r="A17" t="s">
        <v>27</v>
      </c>
      <c r="B17" s="15">
        <f>B15*C15*D15*E15*G15*F15</f>
        <v>0.11088000000000001</v>
      </c>
    </row>
    <row r="18" spans="1:6" x14ac:dyDescent="0.25">
      <c r="A18" t="s">
        <v>31</v>
      </c>
      <c r="B18" s="16">
        <f>1/B17*1000000</f>
        <v>9018759.0187590178</v>
      </c>
    </row>
    <row r="21" spans="1:6" ht="90" x14ac:dyDescent="0.25">
      <c r="A21" s="12" t="s">
        <v>39</v>
      </c>
      <c r="B21" s="14" t="s">
        <v>37</v>
      </c>
      <c r="C21" s="14" t="s">
        <v>42</v>
      </c>
      <c r="D21" s="14" t="s">
        <v>41</v>
      </c>
      <c r="E21" s="14" t="s">
        <v>43</v>
      </c>
      <c r="F21" s="14" t="s">
        <v>30</v>
      </c>
    </row>
    <row r="22" spans="1:6" x14ac:dyDescent="0.25">
      <c r="B22" s="13">
        <v>1.2999999999999999E-3</v>
      </c>
      <c r="C22" s="13">
        <v>1</v>
      </c>
      <c r="D22" s="13">
        <v>0.1</v>
      </c>
      <c r="E22" s="13">
        <v>1</v>
      </c>
      <c r="F22" s="13">
        <v>1</v>
      </c>
    </row>
    <row r="24" spans="1:6" x14ac:dyDescent="0.25">
      <c r="A24" t="s">
        <v>27</v>
      </c>
      <c r="B24" s="15">
        <f>B22*C22*D22*E22*F22</f>
        <v>1.2999999999999999E-4</v>
      </c>
    </row>
    <row r="25" spans="1:6" x14ac:dyDescent="0.25">
      <c r="A25" t="s">
        <v>31</v>
      </c>
      <c r="B25" s="16">
        <f>1/B24*1000000</f>
        <v>7692307692.3076935</v>
      </c>
    </row>
    <row r="28" spans="1:6" ht="90" x14ac:dyDescent="0.25">
      <c r="A28" s="12" t="s">
        <v>40</v>
      </c>
      <c r="B28" s="14" t="s">
        <v>37</v>
      </c>
      <c r="C28" s="14" t="s">
        <v>42</v>
      </c>
      <c r="D28" s="14" t="s">
        <v>41</v>
      </c>
      <c r="E28" s="14" t="s">
        <v>43</v>
      </c>
      <c r="F28" s="14" t="s">
        <v>30</v>
      </c>
    </row>
    <row r="29" spans="1:6" x14ac:dyDescent="0.25">
      <c r="B29" s="13">
        <v>1.6999999999999999E-3</v>
      </c>
      <c r="C29" s="13">
        <v>3.1</v>
      </c>
      <c r="D29" s="13">
        <v>1</v>
      </c>
      <c r="E29" s="13">
        <v>1</v>
      </c>
      <c r="F29" s="13">
        <v>53</v>
      </c>
    </row>
    <row r="31" spans="1:6" x14ac:dyDescent="0.25">
      <c r="A31" t="s">
        <v>27</v>
      </c>
      <c r="B31" s="15">
        <f>B29*C29*D29*E29*F29</f>
        <v>0.27930999999999995</v>
      </c>
    </row>
    <row r="32" spans="1:6" x14ac:dyDescent="0.25">
      <c r="A32" t="s">
        <v>31</v>
      </c>
      <c r="B32" s="16">
        <f>1/B31*1000000</f>
        <v>3580251.3336436227</v>
      </c>
    </row>
    <row r="35" spans="1:2" ht="30" x14ac:dyDescent="0.25">
      <c r="A35" s="9" t="s">
        <v>45</v>
      </c>
      <c r="B35" s="15">
        <f>SUM(B31, B24,B17,B10,B4)</f>
        <v>0.75629264000000007</v>
      </c>
    </row>
    <row r="36" spans="1:2" x14ac:dyDescent="0.25">
      <c r="A36" t="s">
        <v>46</v>
      </c>
      <c r="B36" s="16">
        <f>1/B35*1000000</f>
        <v>1322239.4971343367</v>
      </c>
    </row>
    <row r="37" spans="1:2" x14ac:dyDescent="0.25">
      <c r="A37" t="s">
        <v>49</v>
      </c>
      <c r="B37" s="16">
        <f>B36/24/365</f>
        <v>150.94058186465031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Manufacturers Data</vt:lpstr>
      <vt:lpstr>MIL-HDBK-217 AA Chassis</vt:lpstr>
      <vt:lpstr>Whitening Chassis</vt:lpstr>
      <vt:lpstr>QPD Amp Chassis</vt:lpstr>
      <vt:lpstr>LSC RFPD</vt:lpstr>
      <vt:lpstr>'Manufacturers Data'!top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2013-08-22T22:38:39Z</cp:lastPrinted>
  <dcterms:created xsi:type="dcterms:W3CDTF">2013-07-29T20:09:59Z</dcterms:created>
  <dcterms:modified xsi:type="dcterms:W3CDTF">2013-08-27T00:00:26Z</dcterms:modified>
</cp:coreProperties>
</file>