
<file path=[Content_Types].xml><?xml version="1.0" encoding="utf-8"?>
<Types xmlns="http://schemas.openxmlformats.org/package/2006/content-types">
  <Override PartName="/docProps/app.xml" ContentType="application/vnd.openxmlformats-officedocument.extended-properties+xml"/>
  <Override PartName="/xl/worksheets/sheet1.xml" ContentType="application/vnd.openxmlformats-officedocument.spreadsheetml.worksheet+xml"/>
  <Override PartName="/xl/workbook.xml" ContentType="application/vnd.openxmlformats-officedocument.spreadsheetml.sheet.main+xml"/>
  <Override PartName="/xl/drawings/drawing1.xml" ContentType="application/vnd.openxmlformats-officedocument.drawing+xml"/>
  <Override PartName="/docProps/core.xml" ContentType="application/vnd.openxmlformats-package.core-properties+xml"/>
  <Default Extension="xml" ContentType="application/xml"/>
  <Default Extension="jpeg" ContentType="image/jpeg"/>
  <Override PartName="/xl/theme/theme1.xml" ContentType="application/vnd.openxmlformats-officedocument.theme+xml"/>
  <Override PartName="/xl/calcChain.xml" ContentType="application/vnd.openxmlformats-officedocument.spreadsheetml.calcChain+xml"/>
  <Override PartName="/xl/styles.xml" ContentType="application/vnd.openxmlformats-officedocument.spreadsheetml.styles+xml"/>
  <Override PartName="/xl/sharedStrings.xml" ContentType="application/vnd.openxmlformats-officedocument.spreadsheetml.sharedStrings+xml"/>
  <Default Extension="rels" ContentType="application/vnd.openxmlformats-package.relationships+xml"/>
</Types>
</file>

<file path=_rels/.rels><?xml version="1.0" encoding="UTF-8" standalone="yes"?>
<Relationships xmlns="http://schemas.openxmlformats.org/package/2006/relationships"><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 Id="rId3"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1260" yWindow="-80" windowWidth="23540" windowHeight="15400" tabRatio="500"/>
  </bookViews>
  <sheets>
    <sheet name="SRM-05 check 2Sep13" sheetId="1" r:id="rId1"/>
  </sheets>
  <definedNames>
    <definedName name="_xlnm.Print_Area" localSheetId="0">'SRM-05 check 2Sep13'!$B$1:$V$32</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Q11" i="1"/>
  <c r="Q12"/>
  <c r="Q15"/>
  <c r="Q17"/>
  <c r="N11"/>
  <c r="N12"/>
  <c r="N15"/>
  <c r="N17"/>
  <c r="Q18"/>
  <c r="S11"/>
  <c r="S12"/>
  <c r="S15"/>
  <c r="S17"/>
  <c r="S18"/>
  <c r="V11"/>
  <c r="V12"/>
  <c r="V15"/>
  <c r="V17"/>
  <c r="V18"/>
  <c r="S21"/>
  <c r="E21"/>
  <c r="R11"/>
  <c r="R12"/>
  <c r="R15"/>
  <c r="R17"/>
  <c r="R18"/>
  <c r="T11"/>
  <c r="T12"/>
  <c r="T15"/>
  <c r="T17"/>
  <c r="T18"/>
  <c r="U11"/>
  <c r="U12"/>
  <c r="U15"/>
  <c r="U17"/>
  <c r="U18"/>
  <c r="S20"/>
  <c r="E20"/>
  <c r="O11"/>
  <c r="O12"/>
  <c r="O15"/>
  <c r="O17"/>
  <c r="N18"/>
  <c r="L11"/>
  <c r="L12"/>
  <c r="L15"/>
  <c r="L17"/>
  <c r="K11"/>
  <c r="K12"/>
  <c r="K15"/>
  <c r="K17"/>
  <c r="J11"/>
  <c r="J12"/>
  <c r="J15"/>
  <c r="J17"/>
  <c r="I11"/>
  <c r="I12"/>
  <c r="I15"/>
  <c r="I17"/>
  <c r="H11"/>
  <c r="H12"/>
  <c r="H15"/>
  <c r="H17"/>
  <c r="G11"/>
  <c r="G12"/>
  <c r="G15"/>
  <c r="G17"/>
  <c r="F11"/>
  <c r="F12"/>
  <c r="F15"/>
  <c r="F17"/>
  <c r="E11"/>
  <c r="E12"/>
  <c r="E15"/>
  <c r="E17"/>
</calcChain>
</file>

<file path=xl/sharedStrings.xml><?xml version="1.0" encoding="utf-8"?>
<sst xmlns="http://schemas.openxmlformats.org/spreadsheetml/2006/main" count="43" uniqueCount="40">
  <si>
    <t>Specified Radius</t>
    <phoneticPr fontId="0" type="noConversion"/>
  </si>
  <si>
    <t>m</t>
    <phoneticPr fontId="0" type="noConversion"/>
  </si>
  <si>
    <t xml:space="preserve"> (+/-0.03)</t>
    <phoneticPr fontId="0" type="noConversion"/>
  </si>
  <si>
    <t>Cumulative</t>
    <phoneticPr fontId="2" type="noConversion"/>
  </si>
  <si>
    <t>mm</t>
    <phoneticPr fontId="2" type="noConversion"/>
  </si>
  <si>
    <t>Tolerance:</t>
    <phoneticPr fontId="2" type="noConversion"/>
  </si>
  <si>
    <t>R. Martin and G. Billingsley</t>
    <phoneticPr fontId="2" type="noConversion"/>
  </si>
  <si>
    <t>Checked indiv files, gaps, recalculated average for each rotation, recalculated ROC</t>
    <phoneticPr fontId="2" type="noConversion"/>
  </si>
  <si>
    <t>Individual Files</t>
    <phoneticPr fontId="2" type="noConversion"/>
  </si>
  <si>
    <t>Average Files</t>
    <phoneticPr fontId="2" type="noConversion"/>
  </si>
  <si>
    <t>Effect of Gap</t>
    <phoneticPr fontId="2" type="noConversion"/>
  </si>
  <si>
    <t>Effect of Zernike uncertainty</t>
    <phoneticPr fontId="2" type="noConversion"/>
  </si>
  <si>
    <t>Effect of ROC-TC tolerance</t>
    <phoneticPr fontId="2" type="noConversion"/>
  </si>
  <si>
    <t>06m_SRM-05-0_010</t>
    <phoneticPr fontId="0" type="noConversion"/>
  </si>
  <si>
    <t>06m_SRM-05-0_042</t>
    <phoneticPr fontId="0" type="noConversion"/>
  </si>
  <si>
    <t>06m_SRM-05-0_063</t>
    <phoneticPr fontId="0" type="noConversion"/>
  </si>
  <si>
    <t>06m_SRM-05-0_070</t>
    <phoneticPr fontId="0" type="noConversion"/>
  </si>
  <si>
    <t>06m_SRM-05-225_013</t>
    <phoneticPr fontId="0" type="noConversion"/>
  </si>
  <si>
    <t>06m_SRM-05-225_043</t>
    <phoneticPr fontId="0" type="noConversion"/>
  </si>
  <si>
    <t>06m_SRM-05-225_075</t>
    <phoneticPr fontId="0" type="noConversion"/>
  </si>
  <si>
    <t>06m_SRM-05-225_091</t>
    <phoneticPr fontId="0" type="noConversion"/>
  </si>
  <si>
    <t>0 deg  (arrow up)</t>
    <phoneticPr fontId="0" type="noConversion"/>
  </si>
  <si>
    <t>225 deg</t>
    <phoneticPr fontId="0" type="noConversion"/>
  </si>
  <si>
    <t xml:space="preserve"> +2 mm</t>
    <phoneticPr fontId="2" type="noConversion"/>
  </si>
  <si>
    <t xml:space="preserve"> -2 mm</t>
    <phoneticPr fontId="2" type="noConversion"/>
  </si>
  <si>
    <t>Zmin=+0.001893</t>
    <phoneticPr fontId="2" type="noConversion"/>
  </si>
  <si>
    <t>Zmax=+0.00499</t>
    <phoneticPr fontId="2" type="noConversion"/>
  </si>
  <si>
    <t>ROC-x (max)</t>
    <phoneticPr fontId="2" type="noConversion"/>
  </si>
  <si>
    <t>ROC-y (min)</t>
    <phoneticPr fontId="2" type="noConversion"/>
  </si>
  <si>
    <t>Radius of curvature of TS</t>
  </si>
  <si>
    <t>m</t>
  </si>
  <si>
    <t>Gap between TS and part to be measured</t>
  </si>
  <si>
    <t>Zernike power coefficient</t>
  </si>
  <si>
    <t>nm</t>
  </si>
  <si>
    <t>Part measured aperture</t>
  </si>
  <si>
    <t>mm</t>
  </si>
  <si>
    <t>Wavefront "sag" at part plus power</t>
  </si>
  <si>
    <t xml:space="preserve">Part radius </t>
  </si>
  <si>
    <t>T1300745-v1</t>
    <phoneticPr fontId="2" type="noConversion"/>
  </si>
  <si>
    <t>SRM-05 ROC Tolerances</t>
    <phoneticPr fontId="2" type="noConversion"/>
  </si>
</sst>
</file>

<file path=xl/styles.xml><?xml version="1.0" encoding="utf-8"?>
<styleSheet xmlns="http://schemas.openxmlformats.org/spreadsheetml/2006/main">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8" formatCode="0.0000"/>
    <numFmt numFmtId="169" formatCode="0.0"/>
  </numFmts>
  <fonts count="14">
    <font>
      <sz val="11"/>
      <color indexed="8"/>
      <name val="Calibri"/>
      <family val="2"/>
    </font>
    <font>
      <b/>
      <sz val="11"/>
      <color indexed="12"/>
      <name val="Calibri"/>
    </font>
    <font>
      <sz val="8"/>
      <name val="Arial"/>
    </font>
    <font>
      <sz val="10"/>
      <color indexed="8"/>
      <name val="Arial"/>
    </font>
    <font>
      <b/>
      <u/>
      <sz val="10"/>
      <color indexed="10"/>
      <name val="Arial"/>
    </font>
    <font>
      <i/>
      <sz val="10"/>
      <color indexed="12"/>
      <name val="Arial"/>
    </font>
    <font>
      <b/>
      <sz val="10"/>
      <color indexed="8"/>
      <name val="Arial"/>
    </font>
    <font>
      <b/>
      <sz val="10"/>
      <color indexed="12"/>
      <name val="Arial"/>
    </font>
    <font>
      <sz val="10"/>
      <color indexed="12"/>
      <name val="Arial"/>
    </font>
    <font>
      <b/>
      <sz val="14"/>
      <color indexed="12"/>
      <name val="Arial"/>
    </font>
    <font>
      <b/>
      <sz val="14"/>
      <color indexed="8"/>
      <name val="Calibri"/>
      <family val="2"/>
    </font>
    <font>
      <b/>
      <sz val="10"/>
      <color indexed="61"/>
      <name val="Arial"/>
    </font>
    <font>
      <b/>
      <u/>
      <sz val="10"/>
      <color indexed="61"/>
      <name val="Arial"/>
    </font>
    <font>
      <sz val="10"/>
      <color indexed="61"/>
      <name val="Arial"/>
    </font>
  </fonts>
  <fills count="4">
    <fill>
      <patternFill patternType="none"/>
    </fill>
    <fill>
      <patternFill patternType="gray125"/>
    </fill>
    <fill>
      <patternFill patternType="solid">
        <fgColor indexed="53"/>
        <bgColor indexed="64"/>
      </patternFill>
    </fill>
    <fill>
      <patternFill patternType="solid">
        <fgColor indexed="5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9">
    <xf numFmtId="0" fontId="0" fillId="0" borderId="0" xfId="0"/>
    <xf numFmtId="0" fontId="1" fillId="0" borderId="0" xfId="0" applyFont="1"/>
    <xf numFmtId="0" fontId="3" fillId="0" borderId="0" xfId="0" applyFont="1"/>
    <xf numFmtId="0" fontId="4" fillId="0" borderId="0" xfId="0" applyFont="1" applyAlignment="1"/>
    <xf numFmtId="15" fontId="0" fillId="0" borderId="0" xfId="0" applyNumberFormat="1" applyAlignment="1">
      <alignment horizontal="left"/>
    </xf>
    <xf numFmtId="0" fontId="3" fillId="0" borderId="0" xfId="0" applyFont="1" applyAlignment="1">
      <alignment horizontal="center"/>
    </xf>
    <xf numFmtId="0" fontId="5" fillId="0" borderId="0" xfId="0" applyFont="1"/>
    <xf numFmtId="0" fontId="3" fillId="0" borderId="0" xfId="0" applyFont="1" applyAlignment="1">
      <alignment wrapText="1"/>
    </xf>
    <xf numFmtId="0" fontId="3" fillId="0" borderId="1" xfId="0" applyFont="1" applyBorder="1" applyAlignment="1">
      <alignment wrapText="1"/>
    </xf>
    <xf numFmtId="0" fontId="3" fillId="0" borderId="2" xfId="0" applyFont="1" applyBorder="1" applyAlignment="1">
      <alignment wrapText="1"/>
    </xf>
    <xf numFmtId="0" fontId="3" fillId="0" borderId="3" xfId="0" applyFont="1" applyBorder="1" applyAlignment="1">
      <alignment wrapText="1"/>
    </xf>
    <xf numFmtId="0" fontId="3" fillId="0" borderId="1" xfId="0" applyFont="1" applyBorder="1"/>
    <xf numFmtId="0" fontId="3" fillId="0" borderId="3" xfId="0" applyFont="1" applyBorder="1"/>
    <xf numFmtId="0" fontId="3" fillId="0" borderId="4" xfId="0" applyFont="1" applyBorder="1"/>
    <xf numFmtId="0" fontId="3" fillId="0" borderId="0" xfId="0" applyFont="1" applyBorder="1"/>
    <xf numFmtId="0" fontId="3" fillId="0" borderId="5" xfId="0" applyFont="1" applyBorder="1"/>
    <xf numFmtId="2" fontId="6" fillId="0" borderId="4" xfId="0" applyNumberFormat="1" applyFont="1" applyBorder="1"/>
    <xf numFmtId="2" fontId="6" fillId="0" borderId="0" xfId="0" applyNumberFormat="1" applyFont="1" applyBorder="1"/>
    <xf numFmtId="2" fontId="6" fillId="0" borderId="5" xfId="0" applyNumberFormat="1" applyFont="1" applyBorder="1"/>
    <xf numFmtId="0" fontId="7" fillId="0" borderId="0" xfId="0" applyFont="1" applyAlignment="1">
      <alignment wrapText="1"/>
    </xf>
    <xf numFmtId="0" fontId="8" fillId="0" borderId="0" xfId="0" applyFont="1"/>
    <xf numFmtId="0" fontId="7" fillId="0" borderId="0" xfId="0" applyFont="1" applyAlignment="1">
      <alignment horizontal="center"/>
    </xf>
    <xf numFmtId="168" fontId="7" fillId="0" borderId="9" xfId="0" applyNumberFormat="1" applyFont="1" applyBorder="1"/>
    <xf numFmtId="168" fontId="7" fillId="0" borderId="10" xfId="0" applyNumberFormat="1" applyFont="1" applyBorder="1"/>
    <xf numFmtId="168" fontId="7" fillId="0" borderId="11" xfId="0" applyNumberFormat="1" applyFont="1" applyBorder="1"/>
    <xf numFmtId="168" fontId="7" fillId="0" borderId="4" xfId="0" applyNumberFormat="1" applyFont="1" applyBorder="1"/>
    <xf numFmtId="168" fontId="7" fillId="0" borderId="5" xfId="0" applyNumberFormat="1" applyFont="1" applyBorder="1"/>
    <xf numFmtId="169" fontId="3" fillId="0" borderId="9" xfId="0" applyNumberFormat="1" applyFont="1" applyBorder="1"/>
    <xf numFmtId="169" fontId="3" fillId="0" borderId="11" xfId="0" applyNumberFormat="1" applyFont="1" applyBorder="1"/>
    <xf numFmtId="0" fontId="11" fillId="0" borderId="0" xfId="0" applyFont="1"/>
    <xf numFmtId="0" fontId="11" fillId="0" borderId="0" xfId="0" applyFont="1" applyAlignment="1">
      <alignment horizontal="center"/>
    </xf>
    <xf numFmtId="2" fontId="12" fillId="0" borderId="0" xfId="0" applyNumberFormat="1" applyFont="1"/>
    <xf numFmtId="0" fontId="13" fillId="0" borderId="0" xfId="0" applyFont="1"/>
    <xf numFmtId="2" fontId="13" fillId="0" borderId="0" xfId="0" applyNumberFormat="1" applyFont="1" applyBorder="1"/>
    <xf numFmtId="0" fontId="3" fillId="3" borderId="0" xfId="0" applyFont="1" applyFill="1"/>
    <xf numFmtId="0" fontId="9" fillId="3" borderId="0" xfId="0" applyFont="1" applyFill="1" applyAlignment="1">
      <alignment horizontal="right"/>
    </xf>
    <xf numFmtId="169" fontId="9" fillId="3" borderId="0" xfId="0" applyNumberFormat="1" applyFont="1" applyFill="1"/>
    <xf numFmtId="0" fontId="9" fillId="3" borderId="0" xfId="0" applyFont="1" applyFill="1"/>
    <xf numFmtId="2" fontId="13" fillId="0" borderId="0" xfId="0" applyNumberFormat="1" applyFont="1"/>
    <xf numFmtId="0" fontId="0" fillId="0" borderId="0" xfId="0" applyAlignment="1">
      <alignment horizontal="center"/>
    </xf>
    <xf numFmtId="168" fontId="9" fillId="3" borderId="6" xfId="0" applyNumberFormat="1" applyFont="1" applyFill="1" applyBorder="1" applyAlignment="1">
      <alignment horizontal="center"/>
    </xf>
    <xf numFmtId="168" fontId="10" fillId="3" borderId="8" xfId="0" applyNumberFormat="1"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3" borderId="6" xfId="0" applyFont="1" applyFill="1" applyBorder="1" applyAlignment="1">
      <alignment horizontal="center"/>
    </xf>
    <xf numFmtId="0" fontId="3" fillId="3" borderId="8" xfId="0" applyFont="1" applyFill="1" applyBorder="1" applyAlignment="1">
      <alignment horizontal="center"/>
    </xf>
    <xf numFmtId="0" fontId="3" fillId="0" borderId="6" xfId="0" applyFont="1" applyBorder="1" applyAlignment="1">
      <alignment horizontal="center"/>
    </xf>
    <xf numFmtId="0" fontId="3" fillId="0" borderId="8" xfId="0" applyFont="1" applyBorder="1" applyAlignment="1">
      <alignment horizontal="center"/>
    </xf>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5"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22</xdr:row>
      <xdr:rowOff>0</xdr:rowOff>
    </xdr:from>
    <xdr:to>
      <xdr:col>6</xdr:col>
      <xdr:colOff>792480</xdr:colOff>
      <xdr:row>30</xdr:row>
      <xdr:rowOff>104239</xdr:rowOff>
    </xdr:to>
    <xdr:sp macro="" textlink="">
      <xdr:nvSpPr>
        <xdr:cNvPr id="2" name="TextBox 1"/>
        <xdr:cNvSpPr txBox="1"/>
      </xdr:nvSpPr>
      <xdr:spPr>
        <a:xfrm>
          <a:off x="241300" y="4000500"/>
          <a:ext cx="5300980" cy="132343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en-US" sz="1000">
              <a:latin typeface="Arial"/>
              <a:cs typeface="Arial"/>
            </a:rPr>
            <a:t>SRM-05</a:t>
          </a:r>
        </a:p>
        <a:p>
          <a:r>
            <a:rPr lang="en-US" sz="1000">
              <a:latin typeface="Arial"/>
              <a:cs typeface="Arial"/>
            </a:rPr>
            <a:t>-</a:t>
          </a:r>
          <a:r>
            <a:rPr lang="en-US" sz="1000" baseline="0">
              <a:latin typeface="Arial"/>
              <a:cs typeface="Arial"/>
            </a:rPr>
            <a:t> Measured on 6-Sep-2011 at CIT with Wyko interferometer by R. Martin and G. Billingsley</a:t>
          </a:r>
        </a:p>
        <a:p>
          <a:r>
            <a:rPr lang="en-US" sz="1000" baseline="0">
              <a:latin typeface="Arial"/>
              <a:cs typeface="Arial"/>
            </a:rPr>
            <a:t>- Measured Gap = 85.8 cm (+ 4.62 mm)</a:t>
          </a:r>
        </a:p>
        <a:p>
          <a:r>
            <a:rPr lang="en-US" sz="1000" baseline="0">
              <a:latin typeface="Arial"/>
              <a:cs typeface="Arial"/>
            </a:rPr>
            <a:t>- The optic was measured at 0 deg (arrow up), 90 deg (arrow right) and arrow at 225 deg cw, all when looking at the HR side of the optic. Data at 90 deg were lost when the old computer died</a:t>
          </a:r>
        </a:p>
        <a:p>
          <a:r>
            <a:rPr lang="en-US" sz="1000" baseline="0">
              <a:latin typeface="Arial"/>
              <a:cs typeface="Arial"/>
            </a:rPr>
            <a:t>- Transmission Sphere Data File - C1203092</a:t>
          </a:r>
        </a:p>
        <a:p>
          <a:r>
            <a:rPr lang="en-US" sz="1000" baseline="0">
              <a:latin typeface="Arial"/>
              <a:cs typeface="Arial"/>
            </a:rPr>
            <a:t>- Related Surface Figure report - E1200570</a:t>
          </a:r>
          <a:endParaRPr lang="en-US" sz="1000">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B1:V31"/>
  <sheetViews>
    <sheetView tabSelected="1" zoomScaleNormal="150" zoomScalePageLayoutView="150" workbookViewId="0">
      <selection activeCell="Q37" sqref="Q37"/>
    </sheetView>
  </sheetViews>
  <sheetFormatPr baseColWidth="10" defaultColWidth="5.83203125" defaultRowHeight="14"/>
  <cols>
    <col min="1" max="1" width="3.1640625" customWidth="1"/>
    <col min="2" max="2" width="27.1640625" customWidth="1"/>
    <col min="3" max="3" width="28.6640625" hidden="1" customWidth="1"/>
    <col min="4" max="4" width="7.6640625" style="39" customWidth="1"/>
    <col min="5" max="5" width="12.5" customWidth="1"/>
    <col min="6" max="6" width="11.83203125" customWidth="1"/>
    <col min="7" max="7" width="11.33203125" customWidth="1"/>
    <col min="8" max="8" width="11.6640625" customWidth="1"/>
    <col min="9" max="9" width="11.5" customWidth="1"/>
    <col min="10" max="10" width="11.83203125" customWidth="1"/>
    <col min="11" max="11" width="11.5" customWidth="1"/>
    <col min="12" max="12" width="11.33203125" customWidth="1"/>
    <col min="13" max="13" width="0.83203125" customWidth="1"/>
    <col min="14" max="14" width="10.33203125" customWidth="1"/>
    <col min="15" max="15" width="9.83203125" customWidth="1"/>
    <col min="16" max="16" width="0.6640625" customWidth="1"/>
    <col min="17" max="17" width="12.33203125" customWidth="1"/>
    <col min="18" max="18" width="12.83203125" customWidth="1"/>
    <col min="19" max="19" width="15.6640625" customWidth="1"/>
    <col min="20" max="20" width="14.6640625" customWidth="1"/>
    <col min="21" max="21" width="14" customWidth="1"/>
    <col min="22" max="22" width="14.33203125" customWidth="1"/>
  </cols>
  <sheetData>
    <row r="1" spans="2:22" s="2" customFormat="1" ht="17" customHeight="1">
      <c r="B1" s="1" t="s">
        <v>38</v>
      </c>
    </row>
    <row r="2" spans="2:22" s="2" customFormat="1">
      <c r="B2"/>
    </row>
    <row r="3" spans="2:22" s="2" customFormat="1" ht="12">
      <c r="B3" s="3" t="s">
        <v>39</v>
      </c>
    </row>
    <row r="4" spans="2:22" s="2" customFormat="1">
      <c r="B4" t="s">
        <v>6</v>
      </c>
    </row>
    <row r="5" spans="2:22" s="2" customFormat="1">
      <c r="B5" s="4">
        <v>40058</v>
      </c>
    </row>
    <row r="6" spans="2:22" s="2" customFormat="1" ht="12"/>
    <row r="7" spans="2:22" s="2" customFormat="1" ht="12">
      <c r="D7" s="5"/>
      <c r="E7" s="6" t="s">
        <v>7</v>
      </c>
    </row>
    <row r="8" spans="2:22" s="5" customFormat="1" ht="12">
      <c r="E8" s="42" t="s">
        <v>8</v>
      </c>
      <c r="F8" s="43"/>
      <c r="G8" s="43"/>
      <c r="H8" s="43"/>
      <c r="I8" s="43"/>
      <c r="J8" s="43"/>
      <c r="K8" s="43"/>
      <c r="L8" s="44"/>
      <c r="N8" s="45" t="s">
        <v>9</v>
      </c>
      <c r="O8" s="46"/>
      <c r="Q8" s="47" t="s">
        <v>10</v>
      </c>
      <c r="R8" s="48"/>
      <c r="S8" s="47" t="s">
        <v>11</v>
      </c>
      <c r="T8" s="48"/>
      <c r="U8" s="47" t="s">
        <v>12</v>
      </c>
      <c r="V8" s="48"/>
    </row>
    <row r="9" spans="2:22" s="2" customFormat="1" ht="24">
      <c r="B9" s="7"/>
      <c r="D9" s="5"/>
      <c r="E9" s="8" t="s">
        <v>13</v>
      </c>
      <c r="F9" s="9" t="s">
        <v>14</v>
      </c>
      <c r="G9" s="9" t="s">
        <v>15</v>
      </c>
      <c r="H9" s="9" t="s">
        <v>16</v>
      </c>
      <c r="I9" s="9" t="s">
        <v>17</v>
      </c>
      <c r="J9" s="9" t="s">
        <v>18</v>
      </c>
      <c r="K9" s="9" t="s">
        <v>19</v>
      </c>
      <c r="L9" s="10" t="s">
        <v>20</v>
      </c>
      <c r="N9" s="8" t="s">
        <v>21</v>
      </c>
      <c r="O9" s="10" t="s">
        <v>22</v>
      </c>
      <c r="Q9" s="11" t="s">
        <v>23</v>
      </c>
      <c r="R9" s="12" t="s">
        <v>24</v>
      </c>
      <c r="S9" s="11" t="s">
        <v>25</v>
      </c>
      <c r="T9" s="12" t="s">
        <v>26</v>
      </c>
      <c r="U9" s="8" t="s">
        <v>27</v>
      </c>
      <c r="V9" s="10" t="s">
        <v>28</v>
      </c>
    </row>
    <row r="10" spans="2:22" s="2" customFormat="1" ht="12">
      <c r="B10" s="7" t="s">
        <v>29</v>
      </c>
      <c r="D10" s="5" t="s">
        <v>30</v>
      </c>
      <c r="E10" s="13">
        <v>-6.4988599999999996</v>
      </c>
      <c r="F10" s="14">
        <v>-6.4988599999999996</v>
      </c>
      <c r="G10" s="14">
        <v>-6.4988599999999996</v>
      </c>
      <c r="H10" s="14">
        <v>-6.4988599999999996</v>
      </c>
      <c r="I10" s="14">
        <v>-6.4988599999999996</v>
      </c>
      <c r="J10" s="14">
        <v>-6.4988599999999996</v>
      </c>
      <c r="K10" s="14">
        <v>-6.4988599999999996</v>
      </c>
      <c r="L10" s="15">
        <v>-6.4988599999999996</v>
      </c>
      <c r="N10" s="13">
        <v>-6.4988599999999996</v>
      </c>
      <c r="O10" s="15">
        <v>-6.4988599999999996</v>
      </c>
      <c r="Q10" s="13">
        <v>-6.4988599999999996</v>
      </c>
      <c r="R10" s="15">
        <v>-6.4988599999999996</v>
      </c>
      <c r="S10" s="13">
        <v>-6.4988599999999996</v>
      </c>
      <c r="T10" s="15">
        <v>-6.4988599999999996</v>
      </c>
      <c r="U10" s="13">
        <v>-6.5020699999999998</v>
      </c>
      <c r="V10" s="15">
        <v>-6.4956399999999999</v>
      </c>
    </row>
    <row r="11" spans="2:22" s="2" customFormat="1" ht="24">
      <c r="B11" s="7" t="s">
        <v>31</v>
      </c>
      <c r="D11" s="5" t="s">
        <v>30</v>
      </c>
      <c r="E11" s="13">
        <f t="shared" ref="E11:L11" si="0">0.858+0.00462</f>
        <v>0.86261999999999994</v>
      </c>
      <c r="F11" s="14">
        <f t="shared" si="0"/>
        <v>0.86261999999999994</v>
      </c>
      <c r="G11" s="14">
        <f t="shared" si="0"/>
        <v>0.86261999999999994</v>
      </c>
      <c r="H11" s="14">
        <f t="shared" si="0"/>
        <v>0.86261999999999994</v>
      </c>
      <c r="I11" s="14">
        <f t="shared" si="0"/>
        <v>0.86261999999999994</v>
      </c>
      <c r="J11" s="14">
        <f t="shared" si="0"/>
        <v>0.86261999999999994</v>
      </c>
      <c r="K11" s="14">
        <f t="shared" si="0"/>
        <v>0.86261999999999994</v>
      </c>
      <c r="L11" s="15">
        <f t="shared" si="0"/>
        <v>0.86261999999999994</v>
      </c>
      <c r="N11" s="13">
        <f>0.858+0.00462</f>
        <v>0.86261999999999994</v>
      </c>
      <c r="O11" s="15">
        <f>0.858+0.00462</f>
        <v>0.86261999999999994</v>
      </c>
      <c r="Q11" s="13">
        <f>0.858+0.00462+0.002</f>
        <v>0.86461999999999994</v>
      </c>
      <c r="R11" s="15">
        <f>0.858+0.00462-0.002</f>
        <v>0.86061999999999994</v>
      </c>
      <c r="S11" s="13">
        <f>0.858+0.00462</f>
        <v>0.86261999999999994</v>
      </c>
      <c r="T11" s="15">
        <f>0.858+0.00462</f>
        <v>0.86261999999999994</v>
      </c>
      <c r="U11" s="13">
        <f>0.858+0.00462</f>
        <v>0.86261999999999994</v>
      </c>
      <c r="V11" s="15">
        <f>0.858+0.00462</f>
        <v>0.86261999999999994</v>
      </c>
    </row>
    <row r="12" spans="2:22" s="2" customFormat="1" ht="12">
      <c r="B12" s="7" t="s">
        <v>32</v>
      </c>
      <c r="D12" s="5" t="s">
        <v>33</v>
      </c>
      <c r="E12" s="16">
        <f>0.004814*1064</f>
        <v>5.122096</v>
      </c>
      <c r="F12" s="17">
        <f>0.004003*1064</f>
        <v>4.2591919999999996</v>
      </c>
      <c r="G12" s="17">
        <f>0.002684*1064</f>
        <v>2.8557760000000001</v>
      </c>
      <c r="H12" s="17">
        <f>0.004017*1064</f>
        <v>4.2740879999999999</v>
      </c>
      <c r="I12" s="17">
        <f>0.002459*1064</f>
        <v>2.6163759999999998</v>
      </c>
      <c r="J12" s="17">
        <f>0.003574*1064</f>
        <v>3.8027359999999999</v>
      </c>
      <c r="K12" s="17">
        <f>0.003925*1064</f>
        <v>4.1761999999999997</v>
      </c>
      <c r="L12" s="18">
        <f>0.003717*1064</f>
        <v>3.954888</v>
      </c>
      <c r="N12" s="16">
        <f>0.003234*1064</f>
        <v>3.440976</v>
      </c>
      <c r="O12" s="18">
        <f>0.003301*1064</f>
        <v>3.5122640000000001</v>
      </c>
      <c r="Q12" s="16">
        <f>0.003234*1064</f>
        <v>3.440976</v>
      </c>
      <c r="R12" s="18">
        <f>0.003234*1064</f>
        <v>3.440976</v>
      </c>
      <c r="S12" s="16">
        <f>0.001893*1064</f>
        <v>2.0141519999999997</v>
      </c>
      <c r="T12" s="18">
        <f>0.00499*1064</f>
        <v>5.3093599999999999</v>
      </c>
      <c r="U12" s="16">
        <f>0.003234*1064</f>
        <v>3.440976</v>
      </c>
      <c r="V12" s="18">
        <f>0.003234*1064</f>
        <v>3.440976</v>
      </c>
    </row>
    <row r="13" spans="2:22" s="2" customFormat="1" ht="12">
      <c r="B13" s="7" t="s">
        <v>34</v>
      </c>
      <c r="D13" s="5" t="s">
        <v>35</v>
      </c>
      <c r="E13" s="13">
        <v>30.324000000000002</v>
      </c>
      <c r="F13" s="14">
        <v>30.324000000000002</v>
      </c>
      <c r="G13" s="14">
        <v>30.324000000000002</v>
      </c>
      <c r="H13" s="14">
        <v>30.324000000000002</v>
      </c>
      <c r="I13" s="14">
        <v>30.324000000000002</v>
      </c>
      <c r="J13" s="14">
        <v>30.324000000000002</v>
      </c>
      <c r="K13" s="14">
        <v>30.324000000000002</v>
      </c>
      <c r="L13" s="15">
        <v>30.324000000000002</v>
      </c>
      <c r="N13" s="13">
        <v>30.324000000000002</v>
      </c>
      <c r="O13" s="15">
        <v>30.324000000000002</v>
      </c>
      <c r="Q13" s="13">
        <v>30.324000000000002</v>
      </c>
      <c r="R13" s="15">
        <v>30.324000000000002</v>
      </c>
      <c r="S13" s="13">
        <v>30.324000000000002</v>
      </c>
      <c r="T13" s="15">
        <v>30.324000000000002</v>
      </c>
      <c r="U13" s="13">
        <v>30.324000000000002</v>
      </c>
      <c r="V13" s="15">
        <v>30.324000000000002</v>
      </c>
    </row>
    <row r="14" spans="2:22" s="2" customFormat="1" ht="12">
      <c r="B14" s="7"/>
      <c r="D14" s="5"/>
      <c r="E14" s="13"/>
      <c r="F14" s="14"/>
      <c r="G14" s="14"/>
      <c r="H14" s="14"/>
      <c r="I14" s="14"/>
      <c r="J14" s="14"/>
      <c r="K14" s="14"/>
      <c r="L14" s="15"/>
      <c r="N14" s="13"/>
      <c r="O14" s="15"/>
      <c r="Q14" s="13"/>
      <c r="R14" s="15"/>
      <c r="S14" s="13"/>
      <c r="T14" s="15"/>
      <c r="U14" s="13"/>
      <c r="V14" s="15"/>
    </row>
    <row r="15" spans="2:22" s="2" customFormat="1" ht="12">
      <c r="B15" s="7" t="s">
        <v>36</v>
      </c>
      <c r="D15" s="5" t="s">
        <v>35</v>
      </c>
      <c r="E15" s="13">
        <f t="shared" ref="E15:L15" si="1">((E13)^2)/((8*(E10+E11)*1000))+(2*E12*0.000001)</f>
        <v>-2.0383337699473755E-2</v>
      </c>
      <c r="F15" s="14">
        <f t="shared" si="1"/>
        <v>-2.0385063507473752E-2</v>
      </c>
      <c r="G15" s="14">
        <f t="shared" si="1"/>
        <v>-2.0387870339473754E-2</v>
      </c>
      <c r="H15" s="14">
        <f t="shared" si="1"/>
        <v>-2.0385033715473753E-2</v>
      </c>
      <c r="I15" s="14">
        <f t="shared" si="1"/>
        <v>-2.0388349139473752E-2</v>
      </c>
      <c r="J15" s="14">
        <f t="shared" si="1"/>
        <v>-2.0385976419473754E-2</v>
      </c>
      <c r="K15" s="14">
        <f t="shared" si="1"/>
        <v>-2.0385229491473752E-2</v>
      </c>
      <c r="L15" s="15">
        <f t="shared" si="1"/>
        <v>-2.0385672115473753E-2</v>
      </c>
      <c r="N15" s="13">
        <f>((N13)^2)/((8*(N10+N11)*1000))+(2*N12*0.000001)</f>
        <v>-2.0386699939473753E-2</v>
      </c>
      <c r="O15" s="15">
        <f t="shared" ref="O15" si="2">((O13)^2)/((8*(O10+O11)*1000))+(2*O12*0.000001)</f>
        <v>-2.0386557363473754E-2</v>
      </c>
      <c r="Q15" s="13">
        <f t="shared" ref="Q15:V15" si="3">((Q13)^2)/((8*(Q10+Q11)*1000))+(2*Q12*0.000001)</f>
        <v>-2.0393939099286423E-2</v>
      </c>
      <c r="R15" s="15">
        <f t="shared" si="3"/>
        <v>-2.0379465915419625E-2</v>
      </c>
      <c r="S15" s="13">
        <f t="shared" si="3"/>
        <v>-2.0389553587473755E-2</v>
      </c>
      <c r="T15" s="15">
        <f t="shared" si="3"/>
        <v>-2.0382963171473752E-2</v>
      </c>
      <c r="U15" s="13">
        <f t="shared" si="3"/>
        <v>-2.0375091822038251E-2</v>
      </c>
      <c r="V15" s="15">
        <f t="shared" si="3"/>
        <v>-2.0398357511023389E-2</v>
      </c>
    </row>
    <row r="16" spans="2:22" s="2" customFormat="1" ht="12">
      <c r="B16" s="7"/>
      <c r="D16" s="5"/>
      <c r="E16" s="13"/>
      <c r="F16" s="14"/>
      <c r="G16" s="14"/>
      <c r="H16" s="14"/>
      <c r="I16" s="14"/>
      <c r="J16" s="14"/>
      <c r="K16" s="14"/>
      <c r="L16" s="15"/>
      <c r="N16" s="13"/>
      <c r="O16" s="15"/>
      <c r="Q16" s="13"/>
      <c r="R16" s="15"/>
      <c r="S16" s="13"/>
      <c r="T16" s="15"/>
      <c r="U16" s="13"/>
      <c r="V16" s="15"/>
    </row>
    <row r="17" spans="2:22" s="20" customFormat="1" ht="12">
      <c r="B17" s="19" t="s">
        <v>37</v>
      </c>
      <c r="D17" s="21" t="s">
        <v>30</v>
      </c>
      <c r="E17" s="22">
        <f t="shared" ref="E17:L17" si="4">(E13^2)/(8*E15*1000)</f>
        <v>-5.6390726432878333</v>
      </c>
      <c r="F17" s="23">
        <f t="shared" si="4"/>
        <v>-5.638595237040029</v>
      </c>
      <c r="G17" s="23">
        <f t="shared" si="4"/>
        <v>-5.637818962260817</v>
      </c>
      <c r="H17" s="23">
        <f t="shared" si="4"/>
        <v>-5.6386034776459386</v>
      </c>
      <c r="I17" s="23">
        <f t="shared" si="4"/>
        <v>-5.6376865637178719</v>
      </c>
      <c r="J17" s="23">
        <f t="shared" si="4"/>
        <v>-5.6383427330073985</v>
      </c>
      <c r="K17" s="23">
        <f t="shared" si="4"/>
        <v>-5.6385493255337495</v>
      </c>
      <c r="L17" s="24">
        <f t="shared" si="4"/>
        <v>-5.6384268985054655</v>
      </c>
      <c r="N17" s="22">
        <f>(N13^2)/(8*N15*1000)</f>
        <v>-5.6381426293247863</v>
      </c>
      <c r="O17" s="24">
        <f t="shared" ref="O17" si="5">(O13^2)/(8*O15*1000)</f>
        <v>-5.6381820603973889</v>
      </c>
      <c r="Q17" s="25">
        <f t="shared" ref="Q17:V17" si="6">(Q13^2)/(8*Q15*1000)</f>
        <v>-5.6361412790539243</v>
      </c>
      <c r="R17" s="26">
        <f t="shared" si="6"/>
        <v>-5.6401439800751163</v>
      </c>
      <c r="S17" s="25">
        <f t="shared" si="6"/>
        <v>-5.6373535353228572</v>
      </c>
      <c r="T17" s="26">
        <f t="shared" si="6"/>
        <v>-5.6391762587720597</v>
      </c>
      <c r="U17" s="25">
        <f t="shared" si="6"/>
        <v>-5.6413547975118536</v>
      </c>
      <c r="V17" s="26">
        <f t="shared" si="6"/>
        <v>-5.6349204556241403</v>
      </c>
    </row>
    <row r="18" spans="2:22" s="2" customFormat="1" ht="18">
      <c r="D18" s="5"/>
      <c r="N18" s="40">
        <f>(N17+O17)/2</f>
        <v>-5.6381623448610876</v>
      </c>
      <c r="O18" s="41"/>
      <c r="Q18" s="27">
        <f>1000*(Q17-N17)</f>
        <v>2.0013502708620123</v>
      </c>
      <c r="R18" s="28">
        <f>1000*(R17-N17)</f>
        <v>-2.0013507503300332</v>
      </c>
      <c r="S18" s="27">
        <f>1000*(S17-N17)</f>
        <v>0.78909400192905821</v>
      </c>
      <c r="T18" s="28">
        <f>1000*(T17-N17)</f>
        <v>-1.0336294472734764</v>
      </c>
      <c r="U18" s="27">
        <f>1000*(U17-N17)</f>
        <v>-3.2121681870673768</v>
      </c>
      <c r="V18" s="28">
        <f>1000*(V17-N17)</f>
        <v>3.222173700645925</v>
      </c>
    </row>
    <row r="19" spans="2:22" s="2" customFormat="1" ht="12">
      <c r="B19" s="29" t="s">
        <v>0</v>
      </c>
      <c r="C19" s="29"/>
      <c r="D19" s="30" t="s">
        <v>1</v>
      </c>
      <c r="E19" s="31">
        <v>-5.69</v>
      </c>
    </row>
    <row r="20" spans="2:22" s="2" customFormat="1" ht="17">
      <c r="B20" s="32"/>
      <c r="C20" s="32"/>
      <c r="D20" s="32" t="s">
        <v>2</v>
      </c>
      <c r="E20" s="33">
        <f>E19+0.06</f>
        <v>-5.6300000000000008</v>
      </c>
      <c r="Q20" s="34"/>
      <c r="R20" s="35" t="s">
        <v>3</v>
      </c>
      <c r="S20" s="36">
        <f>R18+T18+U18</f>
        <v>-6.2471483846708864</v>
      </c>
      <c r="T20" s="37" t="s">
        <v>4</v>
      </c>
    </row>
    <row r="21" spans="2:22" s="2" customFormat="1" ht="17">
      <c r="D21" s="5"/>
      <c r="E21" s="38">
        <f>E19-0.06</f>
        <v>-5.75</v>
      </c>
      <c r="Q21" s="34"/>
      <c r="R21" s="35" t="s">
        <v>5</v>
      </c>
      <c r="S21" s="36">
        <f>Q18+S18+V18</f>
        <v>6.0126179734369956</v>
      </c>
      <c r="T21" s="37"/>
    </row>
    <row r="22" spans="2:22" s="2" customFormat="1" ht="12">
      <c r="D22" s="5"/>
    </row>
    <row r="23" spans="2:22" s="2" customFormat="1" ht="12">
      <c r="D23" s="5"/>
    </row>
    <row r="24" spans="2:22" s="2" customFormat="1" ht="12">
      <c r="D24" s="5"/>
    </row>
    <row r="25" spans="2:22" s="2" customFormat="1" ht="12">
      <c r="D25" s="5"/>
    </row>
    <row r="26" spans="2:22" s="2" customFormat="1" ht="12">
      <c r="D26" s="5"/>
    </row>
    <row r="27" spans="2:22" s="2" customFormat="1" ht="12">
      <c r="D27" s="5"/>
    </row>
    <row r="28" spans="2:22" s="2" customFormat="1" ht="12">
      <c r="D28" s="5"/>
    </row>
    <row r="29" spans="2:22" s="2" customFormat="1" ht="12">
      <c r="D29" s="5"/>
    </row>
    <row r="30" spans="2:22" s="2" customFormat="1" ht="12">
      <c r="D30" s="5"/>
    </row>
    <row r="31" spans="2:22" s="2" customFormat="1" ht="12">
      <c r="D31" s="5"/>
    </row>
  </sheetData>
  <sheetCalcPr fullCalcOnLoad="1"/>
  <mergeCells count="6">
    <mergeCell ref="U8:V8"/>
    <mergeCell ref="N18:O18"/>
    <mergeCell ref="E8:L8"/>
    <mergeCell ref="N8:O8"/>
    <mergeCell ref="Q8:R8"/>
    <mergeCell ref="S8:T8"/>
  </mergeCells>
  <phoneticPr fontId="2" type="noConversion"/>
  <printOptions horizontalCentered="1"/>
  <pageMargins left="0.2" right="0.2" top="0.75" bottom="0.75" header="0.3" footer="0.3"/>
  <pageSetup scale="52" orientation="landscape"/>
  <drawing r:id="rId1"/>
  <extLst>
    <ext xmlns:mx="http://schemas.microsoft.com/office/mac/excel/2008/main" uri="http://schemas.microsoft.com/office/mac/excel/2008/main">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SRM-05 check 2Sep13</vt:lpstr>
    </vt:vector>
  </TitlesOfParts>
  <Company>University of Florida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Rodica Martin</dc:creator>
  <cp:lastModifiedBy>Rodica Martin</cp:lastModifiedBy>
  <cp:lastPrinted>2013-09-05T20:56:25Z</cp:lastPrinted>
  <dcterms:created xsi:type="dcterms:W3CDTF">2013-09-03T14:31:46Z</dcterms:created>
  <dcterms:modified xsi:type="dcterms:W3CDTF">2013-09-05T20:56:47Z</dcterms:modified>
</cp:coreProperties>
</file>