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21720" windowHeight="13620" activeTab="0"/>
  </bookViews>
  <sheets>
    <sheet name="all fibres inc new ones" sheetId="1" r:id="rId1"/>
    <sheet name="fibres before welding started" sheetId="2" r:id="rId2"/>
    <sheet name="fibres after welding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<sst xmlns="http://schemas.openxmlformats.org/spreadsheetml/2006/main" count="375" uniqueCount="124">
  <si>
    <t>fibre serial number</t>
  </si>
  <si>
    <t>stretch</t>
  </si>
  <si>
    <t>s1301771</t>
  </si>
  <si>
    <t>s1301772</t>
  </si>
  <si>
    <t>mrad</t>
  </si>
  <si>
    <t>mm</t>
  </si>
  <si>
    <t>s1301767</t>
  </si>
  <si>
    <t>s1301754</t>
  </si>
  <si>
    <t>s1301759</t>
  </si>
  <si>
    <t>s1301765</t>
  </si>
  <si>
    <t>rad</t>
  </si>
  <si>
    <t>deg</t>
  </si>
  <si>
    <t>min</t>
  </si>
  <si>
    <t>sec</t>
  </si>
  <si>
    <t>s1301768</t>
  </si>
  <si>
    <t>s1301769</t>
  </si>
  <si>
    <t>s1301770</t>
  </si>
  <si>
    <t>s1301773</t>
  </si>
  <si>
    <t>s1301774</t>
  </si>
  <si>
    <t>s1301775</t>
  </si>
  <si>
    <t>double check</t>
  </si>
  <si>
    <t>x</t>
  </si>
  <si>
    <t>average diameter, 100 to 500 mm</t>
  </si>
  <si>
    <t>this fibre is too long</t>
  </si>
  <si>
    <t>Right rear = S1301756</t>
  </si>
  <si>
    <t>2. Right front = S1301762</t>
  </si>
  <si>
    <t>3. Left rear = S1301766</t>
  </si>
  <si>
    <t>4. Left front = S1301757</t>
  </si>
  <si>
    <t>S1301756</t>
  </si>
  <si>
    <t>S1301757</t>
  </si>
  <si>
    <t>S1301759</t>
  </si>
  <si>
    <t>S1301762</t>
  </si>
  <si>
    <t>S1301766</t>
  </si>
  <si>
    <t>LLO today</t>
  </si>
  <si>
    <t>measured f</t>
  </si>
  <si>
    <t>average diameter-ish</t>
  </si>
  <si>
    <t>spread in diameter</t>
  </si>
  <si>
    <t>FL</t>
  </si>
  <si>
    <t>Hz</t>
  </si>
  <si>
    <t>microns</t>
  </si>
  <si>
    <t>BL</t>
  </si>
  <si>
    <t>FR</t>
  </si>
  <si>
    <t>BR</t>
  </si>
  <si>
    <t>LLO November fibres for a check of method</t>
  </si>
  <si>
    <t>Estimated pitch</t>
  </si>
  <si>
    <t>contribution to pitch</t>
  </si>
  <si>
    <t>Fibres we should use</t>
  </si>
  <si>
    <t>S1301769</t>
  </si>
  <si>
    <t>S1301770</t>
  </si>
  <si>
    <t>S1301771</t>
  </si>
  <si>
    <t>17_12 #8</t>
  </si>
  <si>
    <t>17_12 #9</t>
  </si>
  <si>
    <t>relative to the mean</t>
  </si>
  <si>
    <t>TOP 800 MICRON SECTION</t>
  </si>
  <si>
    <t xml:space="preserve">BOTTOM 800 MICRON SECTION </t>
  </si>
  <si>
    <t>OVERALL LENGTH</t>
  </si>
  <si>
    <t>OK</t>
  </si>
  <si>
    <t>H1-ETMy JAN 14</t>
  </si>
  <si>
    <t>s1301763</t>
  </si>
  <si>
    <t>s1301755</t>
  </si>
  <si>
    <t>s1301760</t>
  </si>
  <si>
    <t>USED</t>
  </si>
  <si>
    <t>Move used fiber data down here so that they no longer factor into the average data</t>
  </si>
  <si>
    <t>S1400060</t>
  </si>
  <si>
    <t>S1400061</t>
  </si>
  <si>
    <t>S1400062</t>
  </si>
  <si>
    <t>S1400063</t>
  </si>
  <si>
    <t>NO</t>
  </si>
  <si>
    <t>In Pelican case (came back from LLO)</t>
  </si>
  <si>
    <t>Marked 1/9 004 on fuse end</t>
  </si>
  <si>
    <t>Marked 1/9 005 on fuse end</t>
  </si>
  <si>
    <t>Marked 1/9 007 on fuse end</t>
  </si>
  <si>
    <t>Marked 1/9 006 on fuse end</t>
  </si>
  <si>
    <t>Color Key</t>
  </si>
  <si>
    <t>Travelled to and returned from LLO</t>
  </si>
  <si>
    <t>Problem, do not use</t>
  </si>
  <si>
    <t>Existing before 2/9/2014 (the most recent fiber pulling)</t>
  </si>
  <si>
    <t>Pulled since 2/9/20143 (the most recent fiber pulling)</t>
  </si>
  <si>
    <t>S1400136</t>
  </si>
  <si>
    <t>S1400137</t>
  </si>
  <si>
    <t>S1400138</t>
  </si>
  <si>
    <t>S1400139</t>
  </si>
  <si>
    <t>S1400140</t>
  </si>
  <si>
    <t>S1400141</t>
  </si>
  <si>
    <t>S1400142</t>
  </si>
  <si>
    <t>S1400143</t>
  </si>
  <si>
    <t>S1400144</t>
  </si>
  <si>
    <t>S1400145</t>
  </si>
  <si>
    <t>S1400146</t>
  </si>
  <si>
    <t>S1400147</t>
  </si>
  <si>
    <t>S1400148</t>
  </si>
  <si>
    <t>S1400149</t>
  </si>
  <si>
    <t>S1400150</t>
  </si>
  <si>
    <t>S1400151</t>
  </si>
  <si>
    <t>S1400153</t>
  </si>
  <si>
    <t>S1400154</t>
  </si>
  <si>
    <t>S1400155</t>
  </si>
  <si>
    <t>S1400156</t>
  </si>
  <si>
    <t>S1400157</t>
  </si>
  <si>
    <t>S1400158</t>
  </si>
  <si>
    <t>S1400159</t>
  </si>
  <si>
    <t>S1400160</t>
  </si>
  <si>
    <t>S1400162</t>
  </si>
  <si>
    <t>S1400163</t>
  </si>
  <si>
    <t>S1400164</t>
  </si>
  <si>
    <t>S1400165</t>
  </si>
  <si>
    <t>S1400166</t>
  </si>
  <si>
    <t>S1400167</t>
  </si>
  <si>
    <t>S1400168</t>
  </si>
  <si>
    <t>S1400169</t>
  </si>
  <si>
    <t>S1400170</t>
  </si>
  <si>
    <t>Spread relative to fiber 3 places thinner on list</t>
  </si>
  <si>
    <t>broken end</t>
  </si>
  <si>
    <t>cut too short</t>
  </si>
  <si>
    <t>LHO ITMX BR 499.9</t>
  </si>
  <si>
    <t>LHO ITMX FR  500.8</t>
  </si>
  <si>
    <t>LHO ITMX BL  501.2</t>
  </si>
  <si>
    <t>LHO ITMX FL  502.2</t>
  </si>
  <si>
    <t>welded and cut out</t>
  </si>
  <si>
    <t xml:space="preserve">LHO ITMY BR </t>
  </si>
  <si>
    <t>broke in proofer</t>
  </si>
  <si>
    <t>LHO ITMY FL</t>
  </si>
  <si>
    <t>LHO ITMY FR</t>
  </si>
  <si>
    <t>LHO ITMY BL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</si>
</sst>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3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4" borderId="0" xfId="0" applyFill="1" applyAlignment="1">
      <alignment/>
    </xf>
    <xf numFmtId="179" fontId="0" fillId="34" borderId="0" xfId="0" applyNumberFormat="1" applyFill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173" fontId="0" fillId="35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Alignment="1">
      <alignment/>
    </xf>
    <xf numFmtId="0" fontId="0" fillId="36" borderId="0" xfId="0" applyFill="1" applyBorder="1" applyAlignment="1">
      <alignment/>
    </xf>
    <xf numFmtId="173" fontId="0" fillId="36" borderId="0" xfId="0" applyNumberFormat="1" applyFill="1" applyAlignment="1">
      <alignment/>
    </xf>
    <xf numFmtId="1" fontId="0" fillId="36" borderId="0" xfId="0" applyNumberFormat="1" applyFill="1" applyBorder="1" applyAlignment="1">
      <alignment/>
    </xf>
    <xf numFmtId="0" fontId="0" fillId="36" borderId="0" xfId="0" applyFill="1" applyAlignment="1">
      <alignment/>
    </xf>
    <xf numFmtId="179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173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0" fontId="0" fillId="37" borderId="0" xfId="0" applyFill="1" applyAlignment="1">
      <alignment/>
    </xf>
    <xf numFmtId="17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173" fontId="0" fillId="37" borderId="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173" fontId="0" fillId="39" borderId="0" xfId="0" applyNumberFormat="1" applyFill="1" applyAlignment="1">
      <alignment/>
    </xf>
    <xf numFmtId="1" fontId="0" fillId="39" borderId="0" xfId="0" applyNumberForma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 horizontal="center"/>
    </xf>
    <xf numFmtId="173" fontId="0" fillId="0" borderId="0" xfId="0" applyNumberFormat="1" applyAlignment="1">
      <alignment wrapText="1"/>
    </xf>
    <xf numFmtId="173" fontId="0" fillId="35" borderId="0" xfId="0" applyNumberFormat="1" applyFill="1" applyBorder="1" applyAlignment="1">
      <alignment/>
    </xf>
    <xf numFmtId="173" fontId="0" fillId="38" borderId="0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O14" sqref="O14"/>
    </sheetView>
  </sheetViews>
  <sheetFormatPr defaultColWidth="8.8515625" defaultRowHeight="12.75"/>
  <cols>
    <col min="1" max="1" width="16.28125" style="0" bestFit="1" customWidth="1"/>
    <col min="2" max="3" width="8.8515625" style="0" customWidth="1"/>
    <col min="4" max="4" width="20.7109375" style="0" customWidth="1"/>
    <col min="5" max="5" width="9.7109375" style="0" customWidth="1"/>
    <col min="6" max="7" width="8.8515625" style="0" customWidth="1"/>
    <col min="8" max="8" width="29.140625" style="0" bestFit="1" customWidth="1"/>
    <col min="9" max="9" width="0.42578125" style="0" customWidth="1"/>
    <col min="10" max="10" width="25.140625" style="0" bestFit="1" customWidth="1"/>
    <col min="11" max="11" width="30.00390625" style="0" bestFit="1" customWidth="1"/>
    <col min="12" max="12" width="17.7109375" style="0" bestFit="1" customWidth="1"/>
    <col min="13" max="13" width="16.00390625" style="0" customWidth="1"/>
  </cols>
  <sheetData>
    <row r="1" spans="1:12" ht="42" customHeight="1">
      <c r="A1" t="s">
        <v>0</v>
      </c>
      <c r="B1" t="s">
        <v>1</v>
      </c>
      <c r="C1" s="1">
        <f>AVERAGE(B2:B43)</f>
        <v>5.645980095153204</v>
      </c>
      <c r="D1" s="57" t="s">
        <v>111</v>
      </c>
      <c r="E1" t="s">
        <v>52</v>
      </c>
      <c r="G1" s="36">
        <f>AVERAGE(G2:G43)</f>
        <v>405.92588204727787</v>
      </c>
      <c r="H1" t="s">
        <v>22</v>
      </c>
      <c r="J1" t="s">
        <v>53</v>
      </c>
      <c r="K1" t="s">
        <v>54</v>
      </c>
      <c r="L1" t="s">
        <v>55</v>
      </c>
    </row>
    <row r="2" spans="1:13" s="51" customFormat="1" ht="12.75">
      <c r="A2" s="52" t="s">
        <v>83</v>
      </c>
      <c r="B2" s="53">
        <v>5.5669</v>
      </c>
      <c r="C2" s="52"/>
      <c r="D2" s="52"/>
      <c r="E2" s="54">
        <f aca="true" t="shared" si="0" ref="E2:E34">1000*(B2-$C$1)</f>
        <v>-79.0800951532038</v>
      </c>
      <c r="G2" s="55">
        <v>408.2729</v>
      </c>
      <c r="J2" s="56" t="s">
        <v>56</v>
      </c>
      <c r="K2" s="56" t="s">
        <v>56</v>
      </c>
      <c r="L2" s="56" t="s">
        <v>56</v>
      </c>
      <c r="M2" s="51" t="s">
        <v>113</v>
      </c>
    </row>
    <row r="3" spans="1:13" s="51" customFormat="1" ht="14.25">
      <c r="A3" s="52" t="s">
        <v>96</v>
      </c>
      <c r="B3" s="53">
        <v>5.5827</v>
      </c>
      <c r="C3" s="52"/>
      <c r="D3" s="52"/>
      <c r="E3" s="54">
        <f t="shared" si="0"/>
        <v>-63.28009515320421</v>
      </c>
      <c r="G3" s="55">
        <v>408.6507</v>
      </c>
      <c r="J3" s="56" t="s">
        <v>56</v>
      </c>
      <c r="K3" s="56" t="s">
        <v>56</v>
      </c>
      <c r="L3" s="56" t="s">
        <v>56</v>
      </c>
      <c r="M3" s="60" t="s">
        <v>114</v>
      </c>
    </row>
    <row r="4" spans="1:13" s="51" customFormat="1" ht="14.25">
      <c r="A4" s="52" t="s">
        <v>80</v>
      </c>
      <c r="B4" s="53">
        <v>5.5932</v>
      </c>
      <c r="C4" s="52"/>
      <c r="D4" s="52"/>
      <c r="E4" s="54">
        <f t="shared" si="0"/>
        <v>-52.78009515320381</v>
      </c>
      <c r="G4" s="55">
        <v>408.5872</v>
      </c>
      <c r="J4" s="56" t="s">
        <v>56</v>
      </c>
      <c r="K4" s="56" t="s">
        <v>56</v>
      </c>
      <c r="L4" s="56" t="s">
        <v>56</v>
      </c>
      <c r="M4" s="60" t="s">
        <v>115</v>
      </c>
    </row>
    <row r="5" spans="1:13" s="51" customFormat="1" ht="14.25">
      <c r="A5" s="52" t="s">
        <v>97</v>
      </c>
      <c r="B5" s="53">
        <v>5.5953</v>
      </c>
      <c r="C5" s="52"/>
      <c r="D5" s="58">
        <f>B5-B2</f>
        <v>0.028399999999999537</v>
      </c>
      <c r="E5" s="54">
        <f t="shared" si="0"/>
        <v>-50.68009515320426</v>
      </c>
      <c r="G5" s="55">
        <v>406.9475</v>
      </c>
      <c r="J5" s="56" t="s">
        <v>56</v>
      </c>
      <c r="K5" s="56" t="s">
        <v>56</v>
      </c>
      <c r="L5" s="56" t="s">
        <v>56</v>
      </c>
      <c r="M5" s="60" t="s">
        <v>116</v>
      </c>
    </row>
    <row r="6" spans="1:13" s="51" customFormat="1" ht="12.75">
      <c r="A6" s="52" t="s">
        <v>85</v>
      </c>
      <c r="B6" s="53">
        <v>5.5957</v>
      </c>
      <c r="C6" s="52"/>
      <c r="D6" s="58">
        <f aca="true" t="shared" si="1" ref="D6:D34">B6-B3</f>
        <v>0.0129999999999999</v>
      </c>
      <c r="E6" s="54">
        <f t="shared" si="0"/>
        <v>-50.28009515320431</v>
      </c>
      <c r="G6" s="55">
        <v>407.5275</v>
      </c>
      <c r="J6" s="56" t="s">
        <v>56</v>
      </c>
      <c r="K6" s="56" t="s">
        <v>56</v>
      </c>
      <c r="L6" s="56" t="s">
        <v>56</v>
      </c>
      <c r="M6" s="51" t="s">
        <v>112</v>
      </c>
    </row>
    <row r="7" spans="1:13" s="51" customFormat="1" ht="14.25">
      <c r="A7" s="52" t="s">
        <v>94</v>
      </c>
      <c r="B7" s="53">
        <v>5.6011</v>
      </c>
      <c r="C7" s="52"/>
      <c r="D7" s="58">
        <f t="shared" si="1"/>
        <v>0.007899999999999352</v>
      </c>
      <c r="E7" s="54">
        <f t="shared" si="0"/>
        <v>-44.88009515320446</v>
      </c>
      <c r="G7" s="55">
        <v>409.1912</v>
      </c>
      <c r="J7" s="56" t="s">
        <v>56</v>
      </c>
      <c r="K7" s="56" t="s">
        <v>56</v>
      </c>
      <c r="L7" s="56" t="s">
        <v>56</v>
      </c>
      <c r="M7" s="60" t="s">
        <v>117</v>
      </c>
    </row>
    <row r="8" spans="1:12" s="51" customFormat="1" ht="12.75">
      <c r="A8" s="52" t="s">
        <v>86</v>
      </c>
      <c r="B8" s="53">
        <v>5.6089</v>
      </c>
      <c r="C8" s="52"/>
      <c r="D8" s="58">
        <f t="shared" si="1"/>
        <v>0.013600000000000279</v>
      </c>
      <c r="E8" s="54">
        <f t="shared" si="0"/>
        <v>-37.080095153203985</v>
      </c>
      <c r="G8" s="55">
        <v>406.8934</v>
      </c>
      <c r="J8" s="56" t="s">
        <v>56</v>
      </c>
      <c r="K8" s="56" t="s">
        <v>56</v>
      </c>
      <c r="L8" s="56" t="s">
        <v>56</v>
      </c>
    </row>
    <row r="9" spans="1:13" s="51" customFormat="1" ht="12.75">
      <c r="A9" s="52" t="s">
        <v>93</v>
      </c>
      <c r="B9" s="53">
        <v>5.6089</v>
      </c>
      <c r="C9" s="52"/>
      <c r="D9" s="58">
        <f t="shared" si="1"/>
        <v>0.013200000000000323</v>
      </c>
      <c r="E9" s="54">
        <f t="shared" si="0"/>
        <v>-37.080095153203985</v>
      </c>
      <c r="G9" s="55">
        <v>406.8934</v>
      </c>
      <c r="J9" s="56" t="s">
        <v>56</v>
      </c>
      <c r="K9" s="56" t="s">
        <v>56</v>
      </c>
      <c r="L9" s="56" t="s">
        <v>56</v>
      </c>
      <c r="M9" s="62" t="s">
        <v>118</v>
      </c>
    </row>
    <row r="10" spans="1:14" s="51" customFormat="1" ht="12.75">
      <c r="A10" s="52" t="s">
        <v>84</v>
      </c>
      <c r="B10" s="53">
        <v>5.6137</v>
      </c>
      <c r="C10" s="52"/>
      <c r="D10" s="58">
        <f t="shared" si="1"/>
        <v>0.012599999999999945</v>
      </c>
      <c r="E10" s="54">
        <f t="shared" si="0"/>
        <v>-32.28009515320451</v>
      </c>
      <c r="G10" s="55">
        <v>406.1598</v>
      </c>
      <c r="J10" s="56" t="s">
        <v>56</v>
      </c>
      <c r="K10" s="56" t="s">
        <v>56</v>
      </c>
      <c r="L10" s="56" t="s">
        <v>56</v>
      </c>
      <c r="M10" s="63" t="s">
        <v>119</v>
      </c>
      <c r="N10" s="51">
        <v>501.3</v>
      </c>
    </row>
    <row r="11" spans="1:13" s="51" customFormat="1" ht="12.75">
      <c r="A11" s="52" t="s">
        <v>82</v>
      </c>
      <c r="B11" s="53">
        <v>5.6141</v>
      </c>
      <c r="C11" s="52"/>
      <c r="D11" s="58">
        <f t="shared" si="1"/>
        <v>0.005199999999999427</v>
      </c>
      <c r="E11" s="54">
        <f t="shared" si="0"/>
        <v>-31.880095153204557</v>
      </c>
      <c r="G11" s="55">
        <v>407.3432</v>
      </c>
      <c r="J11" s="56" t="s">
        <v>56</v>
      </c>
      <c r="K11" s="56" t="s">
        <v>56</v>
      </c>
      <c r="L11" s="56" t="s">
        <v>56</v>
      </c>
      <c r="M11" s="62" t="s">
        <v>120</v>
      </c>
    </row>
    <row r="12" spans="1:14" s="51" customFormat="1" ht="12.75">
      <c r="A12" s="52" t="s">
        <v>87</v>
      </c>
      <c r="B12" s="53">
        <v>5.6181</v>
      </c>
      <c r="C12" s="52"/>
      <c r="D12" s="58">
        <f t="shared" si="1"/>
        <v>0.009199999999999875</v>
      </c>
      <c r="E12" s="54">
        <f t="shared" si="0"/>
        <v>-27.88009515320411</v>
      </c>
      <c r="G12" s="55">
        <v>407.9812</v>
      </c>
      <c r="J12" s="56" t="s">
        <v>56</v>
      </c>
      <c r="K12" s="56" t="s">
        <v>56</v>
      </c>
      <c r="L12" s="56" t="s">
        <v>56</v>
      </c>
      <c r="M12" s="63" t="s">
        <v>121</v>
      </c>
      <c r="N12" s="51">
        <v>504.2</v>
      </c>
    </row>
    <row r="13" spans="1:14" s="51" customFormat="1" ht="12.75">
      <c r="A13" s="52" t="s">
        <v>89</v>
      </c>
      <c r="B13" s="53">
        <v>5.6197</v>
      </c>
      <c r="C13" s="52"/>
      <c r="D13" s="58">
        <f t="shared" si="1"/>
        <v>0.006000000000000227</v>
      </c>
      <c r="E13" s="54">
        <f t="shared" si="0"/>
        <v>-26.280095153204286</v>
      </c>
      <c r="G13" s="55">
        <v>406.2618</v>
      </c>
      <c r="J13" s="56" t="s">
        <v>56</v>
      </c>
      <c r="K13" s="56" t="s">
        <v>56</v>
      </c>
      <c r="L13" s="56" t="s">
        <v>56</v>
      </c>
      <c r="M13" s="63" t="s">
        <v>122</v>
      </c>
      <c r="N13" s="51">
        <v>502.8</v>
      </c>
    </row>
    <row r="14" spans="1:14" s="51" customFormat="1" ht="12.75">
      <c r="A14" s="52" t="s">
        <v>101</v>
      </c>
      <c r="B14" s="53">
        <v>5.6259</v>
      </c>
      <c r="C14" s="52"/>
      <c r="D14" s="58">
        <f t="shared" si="1"/>
        <v>0.011800000000000033</v>
      </c>
      <c r="E14" s="54">
        <f t="shared" si="0"/>
        <v>-20.080095153204525</v>
      </c>
      <c r="G14" s="55">
        <v>408.061</v>
      </c>
      <c r="J14" s="56" t="s">
        <v>56</v>
      </c>
      <c r="K14" s="56" t="s">
        <v>56</v>
      </c>
      <c r="L14" s="56" t="s">
        <v>56</v>
      </c>
      <c r="M14" s="63" t="s">
        <v>123</v>
      </c>
      <c r="N14" s="51">
        <v>501.5</v>
      </c>
    </row>
    <row r="15" spans="1:12" s="51" customFormat="1" ht="12.75">
      <c r="A15" s="52" t="s">
        <v>81</v>
      </c>
      <c r="B15" s="53">
        <v>5.6278</v>
      </c>
      <c r="C15" s="52"/>
      <c r="D15" s="58">
        <f t="shared" si="1"/>
        <v>0.009699999999999598</v>
      </c>
      <c r="E15" s="54">
        <f t="shared" si="0"/>
        <v>-18.180095153204512</v>
      </c>
      <c r="G15" s="55">
        <v>406.4373</v>
      </c>
      <c r="J15" s="56" t="s">
        <v>56</v>
      </c>
      <c r="K15" s="56" t="s">
        <v>56</v>
      </c>
      <c r="L15" s="56" t="s">
        <v>56</v>
      </c>
    </row>
    <row r="16" spans="1:12" s="51" customFormat="1" ht="12.75">
      <c r="A16" s="52" t="s">
        <v>92</v>
      </c>
      <c r="B16" s="53">
        <v>5.6324</v>
      </c>
      <c r="C16" s="52"/>
      <c r="D16" s="58">
        <f t="shared" si="1"/>
        <v>0.012699999999999712</v>
      </c>
      <c r="E16" s="54">
        <f t="shared" si="0"/>
        <v>-13.580095153204574</v>
      </c>
      <c r="G16" s="55">
        <v>407.5577</v>
      </c>
      <c r="J16" s="56" t="s">
        <v>56</v>
      </c>
      <c r="K16" s="56" t="s">
        <v>56</v>
      </c>
      <c r="L16" s="56" t="s">
        <v>56</v>
      </c>
    </row>
    <row r="17" spans="1:12" s="51" customFormat="1" ht="12.75">
      <c r="A17" s="52" t="s">
        <v>99</v>
      </c>
      <c r="B17" s="53">
        <v>5.6353</v>
      </c>
      <c r="C17" s="52"/>
      <c r="D17" s="58">
        <f t="shared" si="1"/>
        <v>0.009400000000000297</v>
      </c>
      <c r="E17" s="54">
        <f t="shared" si="0"/>
        <v>-10.680095153204228</v>
      </c>
      <c r="G17" s="55">
        <v>406.7571</v>
      </c>
      <c r="J17" s="56" t="s">
        <v>56</v>
      </c>
      <c r="K17" s="56" t="s">
        <v>56</v>
      </c>
      <c r="L17" s="56" t="s">
        <v>56</v>
      </c>
    </row>
    <row r="18" spans="1:12" s="51" customFormat="1" ht="12.75">
      <c r="A18" s="52" t="s">
        <v>79</v>
      </c>
      <c r="B18" s="53">
        <v>5.6559</v>
      </c>
      <c r="C18" s="52"/>
      <c r="D18" s="58">
        <f t="shared" si="1"/>
        <v>0.028100000000000236</v>
      </c>
      <c r="E18" s="54">
        <f t="shared" si="0"/>
        <v>9.919904846795724</v>
      </c>
      <c r="G18" s="55">
        <v>404.5474</v>
      </c>
      <c r="J18" s="56" t="s">
        <v>56</v>
      </c>
      <c r="K18" s="56" t="s">
        <v>56</v>
      </c>
      <c r="L18" s="56" t="s">
        <v>56</v>
      </c>
    </row>
    <row r="19" spans="1:12" s="51" customFormat="1" ht="12.75">
      <c r="A19" s="52" t="s">
        <v>102</v>
      </c>
      <c r="B19" s="53">
        <v>5.6613</v>
      </c>
      <c r="C19" s="52"/>
      <c r="D19" s="58">
        <f t="shared" si="1"/>
        <v>0.028900000000000148</v>
      </c>
      <c r="E19" s="54">
        <f t="shared" si="0"/>
        <v>15.319904846795573</v>
      </c>
      <c r="G19" s="55">
        <v>405.4469</v>
      </c>
      <c r="J19" s="56" t="s">
        <v>56</v>
      </c>
      <c r="K19" s="56" t="s">
        <v>56</v>
      </c>
      <c r="L19" s="56" t="s">
        <v>56</v>
      </c>
    </row>
    <row r="20" spans="1:12" s="51" customFormat="1" ht="12.75">
      <c r="A20" s="52" t="s">
        <v>105</v>
      </c>
      <c r="B20" s="53">
        <v>5.6658</v>
      </c>
      <c r="C20" s="52"/>
      <c r="D20" s="59">
        <f t="shared" si="1"/>
        <v>0.03049999999999997</v>
      </c>
      <c r="E20" s="54">
        <f t="shared" si="0"/>
        <v>19.819904846795744</v>
      </c>
      <c r="G20" s="55">
        <v>407.515</v>
      </c>
      <c r="J20" s="56" t="s">
        <v>56</v>
      </c>
      <c r="K20" s="56" t="s">
        <v>56</v>
      </c>
      <c r="L20" s="56" t="s">
        <v>56</v>
      </c>
    </row>
    <row r="21" spans="1:12" s="51" customFormat="1" ht="12.75">
      <c r="A21" s="52" t="s">
        <v>103</v>
      </c>
      <c r="B21" s="53">
        <v>5.6665</v>
      </c>
      <c r="C21" s="52"/>
      <c r="D21" s="58">
        <f t="shared" si="1"/>
        <v>0.010600000000000165</v>
      </c>
      <c r="E21" s="54">
        <f t="shared" si="0"/>
        <v>20.51990484679589</v>
      </c>
      <c r="G21" s="55">
        <v>405.8063</v>
      </c>
      <c r="J21" s="56" t="s">
        <v>56</v>
      </c>
      <c r="K21" s="56" t="s">
        <v>56</v>
      </c>
      <c r="L21" s="56" t="s">
        <v>56</v>
      </c>
    </row>
    <row r="22" spans="1:12" s="51" customFormat="1" ht="12.75">
      <c r="A22" s="52" t="s">
        <v>106</v>
      </c>
      <c r="B22" s="53">
        <v>5.6688</v>
      </c>
      <c r="C22" s="52"/>
      <c r="D22" s="58">
        <f t="shared" si="1"/>
        <v>0.007500000000000284</v>
      </c>
      <c r="E22" s="54">
        <f t="shared" si="0"/>
        <v>22.819904846795858</v>
      </c>
      <c r="G22" s="55">
        <v>405.4842</v>
      </c>
      <c r="J22" s="56" t="s">
        <v>56</v>
      </c>
      <c r="K22" s="56" t="s">
        <v>56</v>
      </c>
      <c r="L22" s="56" t="s">
        <v>56</v>
      </c>
    </row>
    <row r="23" spans="1:12" s="51" customFormat="1" ht="12.75">
      <c r="A23" s="52" t="s">
        <v>104</v>
      </c>
      <c r="B23" s="53">
        <v>5.6697</v>
      </c>
      <c r="C23" s="52"/>
      <c r="D23" s="58">
        <f t="shared" si="1"/>
        <v>0.0038999999999997925</v>
      </c>
      <c r="E23" s="54">
        <f t="shared" si="0"/>
        <v>23.719904846795536</v>
      </c>
      <c r="G23" s="55">
        <v>406.0352</v>
      </c>
      <c r="J23" s="56" t="s">
        <v>56</v>
      </c>
      <c r="K23" s="56" t="s">
        <v>56</v>
      </c>
      <c r="L23" s="56" t="s">
        <v>56</v>
      </c>
    </row>
    <row r="24" spans="1:12" s="51" customFormat="1" ht="12.75">
      <c r="A24" s="52" t="s">
        <v>78</v>
      </c>
      <c r="B24" s="53">
        <v>5.6708</v>
      </c>
      <c r="C24" s="52"/>
      <c r="D24" s="58">
        <f t="shared" si="1"/>
        <v>0.0042999999999997485</v>
      </c>
      <c r="E24" s="54">
        <f t="shared" si="0"/>
        <v>24.819904846795637</v>
      </c>
      <c r="F24" s="52" t="s">
        <v>39</v>
      </c>
      <c r="G24" s="55">
        <v>405.5488</v>
      </c>
      <c r="H24" s="51" t="s">
        <v>39</v>
      </c>
      <c r="J24" s="56" t="s">
        <v>56</v>
      </c>
      <c r="K24" s="56" t="s">
        <v>56</v>
      </c>
      <c r="L24" s="56" t="s">
        <v>56</v>
      </c>
    </row>
    <row r="25" spans="1:12" s="51" customFormat="1" ht="12.75">
      <c r="A25" s="52" t="s">
        <v>110</v>
      </c>
      <c r="B25" s="51">
        <v>5.6717</v>
      </c>
      <c r="D25" s="58">
        <f t="shared" si="1"/>
        <v>0.0029000000000003467</v>
      </c>
      <c r="E25" s="54">
        <f t="shared" si="0"/>
        <v>25.719904846796204</v>
      </c>
      <c r="G25" s="55">
        <v>405.8048</v>
      </c>
      <c r="J25" s="56" t="s">
        <v>56</v>
      </c>
      <c r="K25" s="56" t="s">
        <v>56</v>
      </c>
      <c r="L25" s="56" t="s">
        <v>56</v>
      </c>
    </row>
    <row r="26" spans="1:12" s="51" customFormat="1" ht="12.75">
      <c r="A26" s="52" t="s">
        <v>98</v>
      </c>
      <c r="B26" s="53">
        <v>5.6808</v>
      </c>
      <c r="C26" s="52"/>
      <c r="D26" s="58">
        <f t="shared" si="1"/>
        <v>0.011099999999999888</v>
      </c>
      <c r="E26" s="54">
        <f t="shared" si="0"/>
        <v>34.819904846795424</v>
      </c>
      <c r="G26" s="55">
        <v>403.4189</v>
      </c>
      <c r="J26" s="56" t="s">
        <v>56</v>
      </c>
      <c r="K26" s="56" t="s">
        <v>56</v>
      </c>
      <c r="L26" s="56" t="s">
        <v>56</v>
      </c>
    </row>
    <row r="27" spans="1:12" s="51" customFormat="1" ht="12.75">
      <c r="A27" s="52" t="s">
        <v>95</v>
      </c>
      <c r="B27" s="53">
        <v>5.6874</v>
      </c>
      <c r="C27" s="52"/>
      <c r="D27" s="58">
        <f t="shared" si="1"/>
        <v>0.016600000000000392</v>
      </c>
      <c r="E27" s="54">
        <f t="shared" si="0"/>
        <v>41.41990484679603</v>
      </c>
      <c r="G27" s="55">
        <v>403.4006</v>
      </c>
      <c r="J27" s="56" t="s">
        <v>56</v>
      </c>
      <c r="K27" s="56" t="s">
        <v>56</v>
      </c>
      <c r="L27" s="56" t="s">
        <v>56</v>
      </c>
    </row>
    <row r="28" spans="1:12" s="51" customFormat="1" ht="12.75">
      <c r="A28" s="52" t="s">
        <v>91</v>
      </c>
      <c r="B28" s="53">
        <v>5.6945</v>
      </c>
      <c r="C28" s="52"/>
      <c r="D28" s="58">
        <f t="shared" si="1"/>
        <v>0.022799999999999265</v>
      </c>
      <c r="E28" s="54">
        <f t="shared" si="0"/>
        <v>48.51990484679547</v>
      </c>
      <c r="G28" s="55">
        <v>403.9828</v>
      </c>
      <c r="J28" s="56" t="s">
        <v>56</v>
      </c>
      <c r="K28" s="56" t="s">
        <v>56</v>
      </c>
      <c r="L28" s="56" t="s">
        <v>56</v>
      </c>
    </row>
    <row r="29" spans="1:12" s="51" customFormat="1" ht="12.75">
      <c r="A29" s="52" t="s">
        <v>100</v>
      </c>
      <c r="B29" s="53">
        <v>5.6966</v>
      </c>
      <c r="C29" s="52"/>
      <c r="D29" s="58">
        <f t="shared" si="1"/>
        <v>0.01580000000000048</v>
      </c>
      <c r="E29" s="54">
        <f t="shared" si="0"/>
        <v>50.619904846795905</v>
      </c>
      <c r="G29" s="55">
        <v>403.9714</v>
      </c>
      <c r="J29" s="56" t="s">
        <v>56</v>
      </c>
      <c r="K29" s="56" t="s">
        <v>56</v>
      </c>
      <c r="L29" s="56" t="s">
        <v>56</v>
      </c>
    </row>
    <row r="30" spans="1:12" s="51" customFormat="1" ht="12.75">
      <c r="A30" s="52" t="s">
        <v>88</v>
      </c>
      <c r="B30" s="53">
        <v>5.7025</v>
      </c>
      <c r="C30" s="52"/>
      <c r="D30" s="58">
        <f t="shared" si="1"/>
        <v>0.015099999999999447</v>
      </c>
      <c r="E30" s="54">
        <f t="shared" si="0"/>
        <v>56.51990484679548</v>
      </c>
      <c r="G30" s="55">
        <v>403.3969</v>
      </c>
      <c r="J30" s="56" t="s">
        <v>56</v>
      </c>
      <c r="K30" s="56" t="s">
        <v>56</v>
      </c>
      <c r="L30" s="56" t="s">
        <v>56</v>
      </c>
    </row>
    <row r="31" spans="1:12" s="51" customFormat="1" ht="12.75">
      <c r="A31" s="52" t="s">
        <v>109</v>
      </c>
      <c r="B31" s="51">
        <v>5.7181</v>
      </c>
      <c r="D31" s="58">
        <f t="shared" si="1"/>
        <v>0.023600000000000065</v>
      </c>
      <c r="E31" s="54">
        <f t="shared" si="0"/>
        <v>72.11990484679554</v>
      </c>
      <c r="G31" s="55">
        <v>402.1386</v>
      </c>
      <c r="J31" s="56" t="s">
        <v>56</v>
      </c>
      <c r="K31" s="56" t="s">
        <v>56</v>
      </c>
      <c r="L31" s="56" t="s">
        <v>56</v>
      </c>
    </row>
    <row r="32" spans="1:12" s="51" customFormat="1" ht="12.75">
      <c r="A32" s="52" t="s">
        <v>107</v>
      </c>
      <c r="B32" s="53">
        <v>5.7345</v>
      </c>
      <c r="C32" s="52"/>
      <c r="D32" s="59">
        <f t="shared" si="1"/>
        <v>0.0378999999999996</v>
      </c>
      <c r="E32" s="54">
        <f t="shared" si="0"/>
        <v>88.5199048467955</v>
      </c>
      <c r="G32" s="55">
        <v>402.7845</v>
      </c>
      <c r="J32" s="56" t="s">
        <v>56</v>
      </c>
      <c r="K32" s="56" t="s">
        <v>56</v>
      </c>
      <c r="L32" s="56" t="s">
        <v>56</v>
      </c>
    </row>
    <row r="33" spans="1:12" s="51" customFormat="1" ht="12.75">
      <c r="A33" s="52" t="s">
        <v>90</v>
      </c>
      <c r="B33" s="53">
        <v>5.7373</v>
      </c>
      <c r="C33" s="52"/>
      <c r="D33" s="59">
        <f t="shared" si="1"/>
        <v>0.03480000000000061</v>
      </c>
      <c r="E33" s="54">
        <f t="shared" si="0"/>
        <v>91.31990484679608</v>
      </c>
      <c r="G33" s="55">
        <v>401.3429</v>
      </c>
      <c r="J33" s="56" t="s">
        <v>56</v>
      </c>
      <c r="K33" s="56" t="s">
        <v>56</v>
      </c>
      <c r="L33" s="56" t="s">
        <v>56</v>
      </c>
    </row>
    <row r="34" spans="1:12" s="51" customFormat="1" ht="12.75">
      <c r="A34" s="52" t="s">
        <v>108</v>
      </c>
      <c r="B34" s="53">
        <v>5.8178</v>
      </c>
      <c r="C34" s="52"/>
      <c r="D34" s="59">
        <f t="shared" si="1"/>
        <v>0.09970000000000034</v>
      </c>
      <c r="E34" s="54">
        <f t="shared" si="0"/>
        <v>171.81990484679588</v>
      </c>
      <c r="G34" s="55">
        <v>399.2608</v>
      </c>
      <c r="J34" s="56" t="s">
        <v>56</v>
      </c>
      <c r="K34" s="56" t="s">
        <v>56</v>
      </c>
      <c r="L34" s="56" t="s">
        <v>56</v>
      </c>
    </row>
    <row r="35" spans="1:13" s="40" customFormat="1" ht="12.75">
      <c r="A35" s="37" t="s">
        <v>60</v>
      </c>
      <c r="B35" s="38">
        <v>5.45874392145344</v>
      </c>
      <c r="C35" s="37" t="s">
        <v>5</v>
      </c>
      <c r="D35" s="37"/>
      <c r="E35" s="39">
        <f aca="true" t="shared" si="2" ref="E35:E43">1000*(B35-$C$1)</f>
        <v>-187.23617369976432</v>
      </c>
      <c r="F35" s="37" t="s">
        <v>39</v>
      </c>
      <c r="G35" s="41">
        <v>412.99080496453905</v>
      </c>
      <c r="H35" s="40" t="s">
        <v>39</v>
      </c>
      <c r="J35" s="42" t="s">
        <v>56</v>
      </c>
      <c r="K35" s="42" t="s">
        <v>56</v>
      </c>
      <c r="L35" s="42" t="s">
        <v>56</v>
      </c>
      <c r="M35" s="40" t="s">
        <v>68</v>
      </c>
    </row>
    <row r="36" spans="1:13" s="40" customFormat="1" ht="12.75">
      <c r="A36" s="37" t="s">
        <v>59</v>
      </c>
      <c r="B36" s="38">
        <v>5.5341563771848294</v>
      </c>
      <c r="C36" s="37" t="s">
        <v>5</v>
      </c>
      <c r="D36" s="37"/>
      <c r="E36" s="39">
        <f t="shared" si="2"/>
        <v>-111.82371796837475</v>
      </c>
      <c r="G36" s="41">
        <v>410.6770524590165</v>
      </c>
      <c r="J36" s="42" t="s">
        <v>56</v>
      </c>
      <c r="K36" s="42" t="s">
        <v>56</v>
      </c>
      <c r="L36" s="42" t="s">
        <v>56</v>
      </c>
      <c r="M36" s="40" t="s">
        <v>68</v>
      </c>
    </row>
    <row r="37" spans="1:13" s="46" customFormat="1" ht="12.75">
      <c r="A37" s="43" t="s">
        <v>63</v>
      </c>
      <c r="B37" s="44">
        <v>5.540018894572034</v>
      </c>
      <c r="C37" s="43" t="s">
        <v>5</v>
      </c>
      <c r="D37" s="43"/>
      <c r="E37" s="45">
        <f t="shared" si="2"/>
        <v>-105.96120058117009</v>
      </c>
      <c r="G37" s="47">
        <v>410.2503924050632</v>
      </c>
      <c r="J37" s="48" t="s">
        <v>56</v>
      </c>
      <c r="K37" s="48" t="s">
        <v>56</v>
      </c>
      <c r="L37" s="48" t="s">
        <v>56</v>
      </c>
      <c r="M37" s="46" t="s">
        <v>69</v>
      </c>
    </row>
    <row r="38" spans="1:13" s="40" customFormat="1" ht="12.75">
      <c r="A38" s="37" t="s">
        <v>58</v>
      </c>
      <c r="B38" s="38">
        <v>5.5997</v>
      </c>
      <c r="C38" s="37" t="s">
        <v>5</v>
      </c>
      <c r="D38" s="37"/>
      <c r="E38" s="39">
        <f t="shared" si="2"/>
        <v>-46.28009515320386</v>
      </c>
      <c r="G38" s="41">
        <v>407.45565602836854</v>
      </c>
      <c r="J38" s="42" t="s">
        <v>56</v>
      </c>
      <c r="K38" s="42" t="s">
        <v>56</v>
      </c>
      <c r="L38" s="42" t="s">
        <v>56</v>
      </c>
      <c r="M38" s="40" t="s">
        <v>68</v>
      </c>
    </row>
    <row r="39" spans="1:12" s="46" customFormat="1" ht="12.75">
      <c r="A39" s="43" t="s">
        <v>51</v>
      </c>
      <c r="B39" s="49">
        <v>5.616680873850563</v>
      </c>
      <c r="C39" s="43" t="s">
        <v>5</v>
      </c>
      <c r="D39" s="43"/>
      <c r="E39" s="45">
        <f t="shared" si="2"/>
        <v>-29.299221302641065</v>
      </c>
      <c r="F39" s="43"/>
      <c r="G39" s="47">
        <v>405.99076446280975</v>
      </c>
      <c r="I39" s="43"/>
      <c r="J39" s="48" t="s">
        <v>56</v>
      </c>
      <c r="K39" s="48" t="s">
        <v>56</v>
      </c>
      <c r="L39" s="48" t="s">
        <v>56</v>
      </c>
    </row>
    <row r="40" spans="1:12" s="46" customFormat="1" ht="12.75">
      <c r="A40" s="43" t="s">
        <v>50</v>
      </c>
      <c r="B40" s="49">
        <v>5.6648454423442525</v>
      </c>
      <c r="C40" s="43" t="s">
        <v>5</v>
      </c>
      <c r="D40" s="43"/>
      <c r="E40" s="45">
        <f t="shared" si="2"/>
        <v>18.865347191048265</v>
      </c>
      <c r="F40" s="43"/>
      <c r="G40" s="47">
        <v>403.9056776859505</v>
      </c>
      <c r="I40" s="43"/>
      <c r="J40" s="48" t="s">
        <v>56</v>
      </c>
      <c r="K40" s="48" t="s">
        <v>56</v>
      </c>
      <c r="L40" s="48" t="s">
        <v>56</v>
      </c>
    </row>
    <row r="41" spans="1:13" s="46" customFormat="1" ht="12.75">
      <c r="A41" s="43" t="s">
        <v>66</v>
      </c>
      <c r="B41" s="44">
        <v>5.687376526725418</v>
      </c>
      <c r="C41" s="43" t="s">
        <v>5</v>
      </c>
      <c r="D41" s="43"/>
      <c r="E41" s="45">
        <f t="shared" si="2"/>
        <v>41.396431572214176</v>
      </c>
      <c r="G41" s="47">
        <v>404.4371638655463</v>
      </c>
      <c r="J41" s="48" t="s">
        <v>56</v>
      </c>
      <c r="K41" s="48" t="s">
        <v>56</v>
      </c>
      <c r="L41" s="48" t="s">
        <v>56</v>
      </c>
      <c r="M41" s="46" t="s">
        <v>71</v>
      </c>
    </row>
    <row r="42" spans="1:13" s="46" customFormat="1" ht="12.75">
      <c r="A42" s="43" t="s">
        <v>64</v>
      </c>
      <c r="B42" s="44">
        <v>5.69385212474819</v>
      </c>
      <c r="C42" s="43" t="s">
        <v>5</v>
      </c>
      <c r="D42" s="43"/>
      <c r="E42" s="45">
        <f t="shared" si="2"/>
        <v>47.87202959498593</v>
      </c>
      <c r="G42" s="47">
        <v>404.6539915611813</v>
      </c>
      <c r="J42" s="48" t="s">
        <v>67</v>
      </c>
      <c r="K42" s="48" t="s">
        <v>56</v>
      </c>
      <c r="L42" s="48" t="s">
        <v>56</v>
      </c>
      <c r="M42" s="46" t="s">
        <v>70</v>
      </c>
    </row>
    <row r="43" spans="1:13" s="46" customFormat="1" ht="12.75">
      <c r="A43" s="43" t="s">
        <v>65</v>
      </c>
      <c r="B43" s="44">
        <v>5.796089835555864</v>
      </c>
      <c r="C43" s="43" t="s">
        <v>5</v>
      </c>
      <c r="D43" s="43"/>
      <c r="E43" s="45">
        <f t="shared" si="2"/>
        <v>150.10974040265967</v>
      </c>
      <c r="G43" s="47">
        <v>399.11664255319107</v>
      </c>
      <c r="J43" s="48" t="s">
        <v>56</v>
      </c>
      <c r="K43" s="48" t="s">
        <v>56</v>
      </c>
      <c r="L43" s="48" t="s">
        <v>56</v>
      </c>
      <c r="M43" s="46" t="s">
        <v>72</v>
      </c>
    </row>
    <row r="44" spans="1:12" s="22" customFormat="1" ht="12.75">
      <c r="A44" s="24"/>
      <c r="B44" s="33"/>
      <c r="C44" s="24"/>
      <c r="D44" s="24"/>
      <c r="E44" s="31"/>
      <c r="G44" s="32"/>
      <c r="J44" s="25"/>
      <c r="K44" s="25"/>
      <c r="L44" s="25"/>
    </row>
    <row r="45" spans="1:8" ht="13.5" thickBot="1">
      <c r="A45" s="35" t="s">
        <v>62</v>
      </c>
      <c r="B45" s="22"/>
      <c r="C45" s="22"/>
      <c r="D45" s="22"/>
      <c r="E45" s="23"/>
      <c r="F45" s="24"/>
      <c r="G45" s="24"/>
      <c r="H45" s="22"/>
    </row>
    <row r="46" spans="1:8" ht="13.5" thickBot="1">
      <c r="A46" s="34" t="s">
        <v>61</v>
      </c>
      <c r="B46" s="22"/>
      <c r="C46" s="22"/>
      <c r="D46" s="22"/>
      <c r="E46" s="23"/>
      <c r="F46" s="24"/>
      <c r="G46" s="24"/>
      <c r="H46" s="22"/>
    </row>
    <row r="47" spans="1:13" ht="12.75">
      <c r="A47" s="26" t="s">
        <v>18</v>
      </c>
      <c r="B47" s="27">
        <v>5.541798769667729</v>
      </c>
      <c r="C47" s="26" t="s">
        <v>5</v>
      </c>
      <c r="D47" s="26"/>
      <c r="E47" s="28">
        <f>1000*(B47-$C$1)</f>
        <v>-104.18132548547554</v>
      </c>
      <c r="F47" s="26"/>
      <c r="G47" s="26">
        <v>410.2</v>
      </c>
      <c r="H47" s="29"/>
      <c r="I47" s="26"/>
      <c r="J47" s="30" t="s">
        <v>56</v>
      </c>
      <c r="K47" s="30" t="s">
        <v>56</v>
      </c>
      <c r="L47" s="30" t="s">
        <v>56</v>
      </c>
      <c r="M47" s="30" t="s">
        <v>57</v>
      </c>
    </row>
    <row r="48" spans="1:13" ht="12.75">
      <c r="A48" s="26" t="s">
        <v>19</v>
      </c>
      <c r="B48" s="27">
        <v>5.5463828817483725</v>
      </c>
      <c r="C48" s="26" t="s">
        <v>5</v>
      </c>
      <c r="D48" s="26"/>
      <c r="E48" s="28">
        <f>1000*(B48-$C$1)</f>
        <v>-99.59721340483173</v>
      </c>
      <c r="F48" s="26"/>
      <c r="G48" s="26">
        <v>409.7</v>
      </c>
      <c r="H48" s="29"/>
      <c r="I48" s="26"/>
      <c r="J48" s="30" t="s">
        <v>56</v>
      </c>
      <c r="K48" s="30" t="s">
        <v>56</v>
      </c>
      <c r="L48" s="30" t="s">
        <v>56</v>
      </c>
      <c r="M48" s="30" t="s">
        <v>57</v>
      </c>
    </row>
    <row r="49" spans="1:13" ht="12.75">
      <c r="A49" s="26" t="s">
        <v>17</v>
      </c>
      <c r="B49" s="27">
        <v>5.5520427924551345</v>
      </c>
      <c r="C49" s="26" t="s">
        <v>5</v>
      </c>
      <c r="D49" s="26"/>
      <c r="E49" s="28">
        <f>1000*(B49-$C$1)</f>
        <v>-93.93730269806966</v>
      </c>
      <c r="F49" s="26"/>
      <c r="G49" s="26">
        <v>409.1</v>
      </c>
      <c r="H49" s="29"/>
      <c r="I49" s="26"/>
      <c r="J49" s="30" t="s">
        <v>56</v>
      </c>
      <c r="K49" s="30" t="s">
        <v>56</v>
      </c>
      <c r="L49" s="30" t="s">
        <v>56</v>
      </c>
      <c r="M49" s="30" t="s">
        <v>57</v>
      </c>
    </row>
    <row r="50" spans="1:13" ht="12.75">
      <c r="A50" s="26" t="s">
        <v>6</v>
      </c>
      <c r="B50" s="27">
        <v>5.5887873606960055</v>
      </c>
      <c r="C50" s="26" t="s">
        <v>5</v>
      </c>
      <c r="D50" s="26"/>
      <c r="E50" s="28">
        <f>1000*(B50-$C$1)</f>
        <v>-57.192734457198746</v>
      </c>
      <c r="F50" s="26"/>
      <c r="G50" s="26">
        <v>409.2</v>
      </c>
      <c r="H50" s="29"/>
      <c r="I50" s="26"/>
      <c r="J50" s="30" t="s">
        <v>56</v>
      </c>
      <c r="K50" s="30" t="s">
        <v>56</v>
      </c>
      <c r="L50" s="30" t="s">
        <v>56</v>
      </c>
      <c r="M50" s="30" t="s">
        <v>57</v>
      </c>
    </row>
    <row r="51" spans="1:8" ht="12.75">
      <c r="A51" s="22"/>
      <c r="B51" s="22"/>
      <c r="C51" s="22"/>
      <c r="D51" s="22"/>
      <c r="E51" s="22"/>
      <c r="F51" s="22"/>
      <c r="G51" s="22"/>
      <c r="H51" s="22"/>
    </row>
    <row r="54" ht="12.75">
      <c r="K54" t="s">
        <v>73</v>
      </c>
    </row>
    <row r="55" spans="11:14" ht="12.75">
      <c r="K55" s="51"/>
      <c r="L55" s="61" t="s">
        <v>77</v>
      </c>
      <c r="M55" s="61"/>
      <c r="N55" s="61"/>
    </row>
    <row r="56" spans="11:14" ht="12.75">
      <c r="K56" s="50"/>
      <c r="L56" s="61" t="s">
        <v>75</v>
      </c>
      <c r="M56" s="61"/>
      <c r="N56" s="61"/>
    </row>
    <row r="57" spans="11:14" ht="12.75">
      <c r="K57" s="29"/>
      <c r="L57" s="61" t="s">
        <v>61</v>
      </c>
      <c r="M57" s="61"/>
      <c r="N57" s="61"/>
    </row>
    <row r="58" spans="11:14" ht="12.75">
      <c r="K58" s="40"/>
      <c r="L58" s="61" t="s">
        <v>74</v>
      </c>
      <c r="M58" s="61"/>
      <c r="N58" s="61"/>
    </row>
    <row r="59" spans="11:14" ht="12.75">
      <c r="K59" s="46"/>
      <c r="L59" s="61" t="s">
        <v>76</v>
      </c>
      <c r="M59" s="61"/>
      <c r="N59" s="61"/>
    </row>
  </sheetData>
  <sheetProtection/>
  <mergeCells count="5">
    <mergeCell ref="L59:N59"/>
    <mergeCell ref="L55:N55"/>
    <mergeCell ref="L56:N56"/>
    <mergeCell ref="L57:N57"/>
    <mergeCell ref="L58:N58"/>
  </mergeCells>
  <conditionalFormatting sqref="K60:L65536 K56 J55:J65536 L57:L59 L55 J1:L54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G33" sqref="G33"/>
    </sheetView>
  </sheetViews>
  <sheetFormatPr defaultColWidth="8.8515625" defaultRowHeight="12.75"/>
  <cols>
    <col min="1" max="1" width="16.28125" style="0" bestFit="1" customWidth="1"/>
  </cols>
  <sheetData>
    <row r="1" spans="1:11" ht="12.75">
      <c r="A1" t="s">
        <v>0</v>
      </c>
      <c r="B1" t="s">
        <v>1</v>
      </c>
      <c r="D1" s="1">
        <f>AVERAGE(B2:B15)</f>
        <v>5.60128591341862</v>
      </c>
      <c r="F1" t="s">
        <v>45</v>
      </c>
      <c r="H1" t="s">
        <v>20</v>
      </c>
      <c r="J1">
        <f>AVERAGE(J2:J16)</f>
        <v>408.425</v>
      </c>
      <c r="K1" t="s">
        <v>22</v>
      </c>
    </row>
    <row r="2" spans="1:16" ht="12.75">
      <c r="A2" t="s">
        <v>2</v>
      </c>
      <c r="B2" s="1">
        <v>5.635835963031631</v>
      </c>
      <c r="C2" t="s">
        <v>5</v>
      </c>
      <c r="D2" s="1">
        <f>B2-$D$1</f>
        <v>0.03455004961301089</v>
      </c>
      <c r="E2" t="s">
        <v>5</v>
      </c>
      <c r="F2">
        <f>1000*D2/30</f>
        <v>1.1516683204336964</v>
      </c>
      <c r="G2" t="s">
        <v>4</v>
      </c>
      <c r="P2" t="s">
        <v>46</v>
      </c>
    </row>
    <row r="3" spans="1:6" ht="12.75">
      <c r="A3" t="s">
        <v>3</v>
      </c>
      <c r="B3">
        <v>5.641964404071328</v>
      </c>
      <c r="D3" s="1">
        <f aca="true" t="shared" si="0" ref="D3:D16">B3-$D$1</f>
        <v>0.040678490652708454</v>
      </c>
      <c r="F3">
        <f aca="true" t="shared" si="1" ref="F3:F16">1000*D3/30</f>
        <v>1.355949688423615</v>
      </c>
    </row>
    <row r="4" spans="1:16" ht="13.5" thickBot="1">
      <c r="A4" t="s">
        <v>6</v>
      </c>
      <c r="B4">
        <v>5.596778425693822</v>
      </c>
      <c r="D4" s="1">
        <f t="shared" si="0"/>
        <v>-0.0045074877247976985</v>
      </c>
      <c r="F4">
        <f t="shared" si="1"/>
        <v>-0.15024959082658995</v>
      </c>
      <c r="P4" t="s">
        <v>30</v>
      </c>
    </row>
    <row r="5" spans="1:10" ht="12.75">
      <c r="A5" s="4" t="s">
        <v>7</v>
      </c>
      <c r="B5" s="5">
        <v>5.498704422326814</v>
      </c>
      <c r="C5" s="5"/>
      <c r="D5" s="6">
        <f t="shared" si="0"/>
        <v>-0.10258149109180614</v>
      </c>
      <c r="E5" s="5"/>
      <c r="F5" s="5">
        <f t="shared" si="1"/>
        <v>-3.4193830363935382</v>
      </c>
      <c r="G5" s="5"/>
      <c r="H5" s="5" t="s">
        <v>21</v>
      </c>
      <c r="I5" s="5"/>
      <c r="J5" s="7">
        <v>412.1</v>
      </c>
    </row>
    <row r="6" spans="1:16" ht="12.75">
      <c r="A6" s="18" t="s">
        <v>8</v>
      </c>
      <c r="B6" s="19">
        <v>5.624262333588959</v>
      </c>
      <c r="C6" s="19"/>
      <c r="D6" s="20">
        <f t="shared" si="0"/>
        <v>0.022976420170339296</v>
      </c>
      <c r="E6" s="19"/>
      <c r="F6" s="19">
        <f t="shared" si="1"/>
        <v>0.7658806723446432</v>
      </c>
      <c r="G6" s="19"/>
      <c r="H6" s="19" t="s">
        <v>21</v>
      </c>
      <c r="I6" s="19"/>
      <c r="J6" s="21">
        <v>407.1</v>
      </c>
      <c r="P6" t="s">
        <v>47</v>
      </c>
    </row>
    <row r="7" spans="1:16" ht="12.75">
      <c r="A7" s="18" t="s">
        <v>9</v>
      </c>
      <c r="B7" s="19">
        <v>5.627380229358376</v>
      </c>
      <c r="C7" s="19"/>
      <c r="D7" s="20">
        <f t="shared" si="0"/>
        <v>0.02609431593975664</v>
      </c>
      <c r="E7" s="19"/>
      <c r="F7" s="19">
        <f t="shared" si="1"/>
        <v>0.8698105313252213</v>
      </c>
      <c r="G7" s="19"/>
      <c r="H7" s="19" t="s">
        <v>21</v>
      </c>
      <c r="I7" s="19"/>
      <c r="J7" s="21">
        <v>407.1</v>
      </c>
      <c r="L7" s="3" t="s">
        <v>23</v>
      </c>
      <c r="M7" s="3"/>
      <c r="N7" s="3"/>
      <c r="P7" t="s">
        <v>48</v>
      </c>
    </row>
    <row r="8" spans="1:16" ht="12.75">
      <c r="A8" s="8" t="s">
        <v>6</v>
      </c>
      <c r="B8" s="9">
        <v>5.5887873606960055</v>
      </c>
      <c r="C8" s="9"/>
      <c r="D8" s="10">
        <f t="shared" si="0"/>
        <v>-0.012498552722614242</v>
      </c>
      <c r="E8" s="9"/>
      <c r="F8" s="9">
        <f t="shared" si="1"/>
        <v>-0.4166184240871414</v>
      </c>
      <c r="G8" s="9"/>
      <c r="H8" s="9" t="s">
        <v>21</v>
      </c>
      <c r="I8" s="9"/>
      <c r="J8" s="11">
        <v>409.2</v>
      </c>
      <c r="P8" t="s">
        <v>49</v>
      </c>
    </row>
    <row r="9" spans="1:10" ht="12.75">
      <c r="A9" s="8" t="s">
        <v>14</v>
      </c>
      <c r="B9" s="9">
        <v>5.652736109260027</v>
      </c>
      <c r="C9" s="9"/>
      <c r="D9" s="10">
        <f t="shared" si="0"/>
        <v>0.05145019584140709</v>
      </c>
      <c r="E9" s="9"/>
      <c r="F9" s="9">
        <f t="shared" si="1"/>
        <v>1.715006528046903</v>
      </c>
      <c r="G9" s="9"/>
      <c r="H9" s="9" t="s">
        <v>21</v>
      </c>
      <c r="I9" s="9"/>
      <c r="J9" s="11">
        <v>406.1</v>
      </c>
    </row>
    <row r="10" spans="1:10" ht="12.75">
      <c r="A10" s="18" t="s">
        <v>15</v>
      </c>
      <c r="B10" s="19">
        <v>5.59067607156207</v>
      </c>
      <c r="C10" s="19"/>
      <c r="D10" s="20">
        <f t="shared" si="0"/>
        <v>-0.010609841856549451</v>
      </c>
      <c r="E10" s="19"/>
      <c r="F10" s="19">
        <f t="shared" si="1"/>
        <v>-0.353661395218315</v>
      </c>
      <c r="G10" s="19"/>
      <c r="H10" s="19" t="s">
        <v>21</v>
      </c>
      <c r="I10" s="19"/>
      <c r="J10" s="21">
        <v>408</v>
      </c>
    </row>
    <row r="11" spans="1:10" ht="12.75">
      <c r="A11" s="18" t="s">
        <v>16</v>
      </c>
      <c r="B11" s="19">
        <v>5.629898196626475</v>
      </c>
      <c r="C11" s="19"/>
      <c r="D11" s="20">
        <f t="shared" si="0"/>
        <v>0.02861228320785525</v>
      </c>
      <c r="E11" s="19"/>
      <c r="F11" s="19">
        <f t="shared" si="1"/>
        <v>0.953742773595175</v>
      </c>
      <c r="G11" s="19"/>
      <c r="H11" s="19" t="s">
        <v>21</v>
      </c>
      <c r="I11" s="19"/>
      <c r="J11" s="21">
        <v>406.3</v>
      </c>
    </row>
    <row r="12" spans="1:10" ht="12.75">
      <c r="A12" s="18" t="s">
        <v>2</v>
      </c>
      <c r="B12" s="19">
        <v>5.625114162487385</v>
      </c>
      <c r="C12" s="19"/>
      <c r="D12" s="20">
        <f t="shared" si="0"/>
        <v>0.023828249068765572</v>
      </c>
      <c r="E12" s="19"/>
      <c r="F12" s="19">
        <f t="shared" si="1"/>
        <v>0.7942749689588524</v>
      </c>
      <c r="G12" s="19"/>
      <c r="H12" s="19" t="s">
        <v>21</v>
      </c>
      <c r="I12" s="19"/>
      <c r="J12" s="21">
        <v>407.3</v>
      </c>
    </row>
    <row r="13" spans="1:10" ht="12.75">
      <c r="A13" s="8" t="s">
        <v>3</v>
      </c>
      <c r="B13" s="9">
        <v>5.612023547034921</v>
      </c>
      <c r="C13" s="9"/>
      <c r="D13" s="10">
        <f t="shared" si="0"/>
        <v>0.010737633616301423</v>
      </c>
      <c r="E13" s="9"/>
      <c r="F13" s="9">
        <f t="shared" si="1"/>
        <v>0.35792112054338077</v>
      </c>
      <c r="G13" s="9"/>
      <c r="H13" s="9" t="s">
        <v>21</v>
      </c>
      <c r="I13" s="9"/>
      <c r="J13" s="11">
        <v>408.9</v>
      </c>
    </row>
    <row r="14" spans="1:10" ht="12.75">
      <c r="A14" s="8" t="s">
        <v>17</v>
      </c>
      <c r="B14" s="9">
        <v>5.5520427924551345</v>
      </c>
      <c r="C14" s="9"/>
      <c r="D14" s="10">
        <f t="shared" si="0"/>
        <v>-0.049243120963485154</v>
      </c>
      <c r="E14" s="9"/>
      <c r="F14" s="9">
        <f t="shared" si="1"/>
        <v>-1.6414373654495051</v>
      </c>
      <c r="G14" s="9"/>
      <c r="H14" s="9" t="s">
        <v>21</v>
      </c>
      <c r="I14" s="9"/>
      <c r="J14" s="11">
        <v>409.1</v>
      </c>
    </row>
    <row r="15" spans="1:10" ht="12.75">
      <c r="A15" s="8" t="s">
        <v>18</v>
      </c>
      <c r="B15" s="9">
        <v>5.541798769667729</v>
      </c>
      <c r="C15" s="9"/>
      <c r="D15" s="10">
        <f t="shared" si="0"/>
        <v>-0.059487143750891036</v>
      </c>
      <c r="E15" s="9"/>
      <c r="F15" s="9">
        <f t="shared" si="1"/>
        <v>-1.9829047916963678</v>
      </c>
      <c r="G15" s="9"/>
      <c r="H15" s="9" t="s">
        <v>21</v>
      </c>
      <c r="I15" s="9"/>
      <c r="J15" s="11">
        <v>410.2</v>
      </c>
    </row>
    <row r="16" spans="1:10" ht="13.5" thickBot="1">
      <c r="A16" s="12" t="s">
        <v>19</v>
      </c>
      <c r="B16" s="13">
        <v>5.5463828817483725</v>
      </c>
      <c r="C16" s="13"/>
      <c r="D16" s="14">
        <f t="shared" si="0"/>
        <v>-0.05490303167024724</v>
      </c>
      <c r="E16" s="13"/>
      <c r="F16" s="13">
        <f t="shared" si="1"/>
        <v>-1.830101055674908</v>
      </c>
      <c r="G16" s="13"/>
      <c r="H16" s="13" t="s">
        <v>21</v>
      </c>
      <c r="I16" s="13"/>
      <c r="J16" s="15">
        <v>409.7</v>
      </c>
    </row>
    <row r="20" spans="8:11" ht="12.75">
      <c r="H20" t="s">
        <v>10</v>
      </c>
      <c r="I20" t="s">
        <v>11</v>
      </c>
      <c r="J20" t="s">
        <v>12</v>
      </c>
      <c r="K20" t="s">
        <v>13</v>
      </c>
    </row>
    <row r="21" ht="12.75">
      <c r="I21">
        <f>0.000991*180/PI()</f>
        <v>0.056780117497464574</v>
      </c>
    </row>
    <row r="22" spans="8:11" ht="12.75">
      <c r="H22" s="2">
        <v>0.991</v>
      </c>
      <c r="I22" s="2">
        <f>H22*180/PI()</f>
        <v>56.78011749746458</v>
      </c>
      <c r="J22" s="2">
        <f>I22*60</f>
        <v>3406.8070498478746</v>
      </c>
      <c r="K22">
        <f>0.41*60</f>
        <v>24.599999999999998</v>
      </c>
    </row>
    <row r="24" spans="1:21" ht="12.75">
      <c r="A24" t="s">
        <v>43</v>
      </c>
      <c r="N24" t="s">
        <v>33</v>
      </c>
      <c r="P24" t="s">
        <v>34</v>
      </c>
      <c r="R24" t="s">
        <v>35</v>
      </c>
      <c r="U24" t="s">
        <v>36</v>
      </c>
    </row>
    <row r="25" spans="1:21" ht="12.75">
      <c r="A25" t="s">
        <v>28</v>
      </c>
      <c r="B25">
        <v>5.583207036703942</v>
      </c>
      <c r="D25" s="10">
        <f>B25-$D$1</f>
        <v>-0.018078876714677783</v>
      </c>
      <c r="E25" s="9"/>
      <c r="F25" s="9">
        <f>1000*D25/30</f>
        <v>-0.6026292238225928</v>
      </c>
      <c r="J25">
        <v>408.8</v>
      </c>
      <c r="K25" t="s">
        <v>42</v>
      </c>
      <c r="O25" t="s">
        <v>37</v>
      </c>
      <c r="P25">
        <v>513.2</v>
      </c>
      <c r="Q25" t="s">
        <v>38</v>
      </c>
      <c r="R25">
        <v>412.9</v>
      </c>
      <c r="S25" t="s">
        <v>39</v>
      </c>
      <c r="U25">
        <f>MAX(R25:R28)-MIN(R25:R28)</f>
        <v>8.600000000000023</v>
      </c>
    </row>
    <row r="26" spans="1:19" ht="12.75">
      <c r="A26" t="s">
        <v>29</v>
      </c>
      <c r="B26">
        <v>5.698298740679102</v>
      </c>
      <c r="D26" s="10">
        <f>B26-$D$1</f>
        <v>0.09701282726048266</v>
      </c>
      <c r="E26" s="9"/>
      <c r="F26" s="9">
        <f>1000*D26/30</f>
        <v>3.233760908682755</v>
      </c>
      <c r="J26">
        <v>404.9</v>
      </c>
      <c r="K26" t="s">
        <v>37</v>
      </c>
      <c r="O26" t="s">
        <v>40</v>
      </c>
      <c r="P26">
        <v>501.1</v>
      </c>
      <c r="Q26" t="s">
        <v>38</v>
      </c>
      <c r="R26">
        <v>421.5</v>
      </c>
      <c r="S26" t="s">
        <v>39</v>
      </c>
    </row>
    <row r="27" spans="1:19" ht="12.75">
      <c r="A27" t="s">
        <v>31</v>
      </c>
      <c r="B27">
        <v>5.677307826446192</v>
      </c>
      <c r="D27" s="10">
        <f>B27-$D$1</f>
        <v>0.07602191302757255</v>
      </c>
      <c r="E27" s="9"/>
      <c r="F27" s="9">
        <f>1000*D27/30</f>
        <v>2.5340637675857516</v>
      </c>
      <c r="J27">
        <v>405.5</v>
      </c>
      <c r="K27" t="s">
        <v>41</v>
      </c>
      <c r="O27" t="s">
        <v>41</v>
      </c>
      <c r="P27">
        <v>514.6</v>
      </c>
      <c r="Q27" t="s">
        <v>38</v>
      </c>
      <c r="R27">
        <v>414.1</v>
      </c>
      <c r="S27" t="s">
        <v>39</v>
      </c>
    </row>
    <row r="28" spans="1:19" ht="12.75">
      <c r="A28" t="s">
        <v>32</v>
      </c>
      <c r="B28">
        <v>5.4695199868204645</v>
      </c>
      <c r="D28" s="10">
        <f>B28-$D$1</f>
        <v>-0.13176592659815523</v>
      </c>
      <c r="E28" s="9"/>
      <c r="F28" s="9">
        <f>1000*D28/30</f>
        <v>-4.392197553271841</v>
      </c>
      <c r="J28">
        <v>413</v>
      </c>
      <c r="K28" t="s">
        <v>40</v>
      </c>
      <c r="O28" t="s">
        <v>42</v>
      </c>
      <c r="P28">
        <v>503.2</v>
      </c>
      <c r="Q28" t="s">
        <v>38</v>
      </c>
      <c r="R28">
        <v>419</v>
      </c>
      <c r="S28" t="s">
        <v>39</v>
      </c>
    </row>
    <row r="29" spans="4:6" ht="12.75">
      <c r="D29" s="9"/>
      <c r="E29" s="9"/>
      <c r="F29" s="9"/>
    </row>
    <row r="30" ht="12.75">
      <c r="N30" t="s">
        <v>24</v>
      </c>
    </row>
    <row r="31" spans="1:14" ht="12.75">
      <c r="A31" s="16" t="s">
        <v>44</v>
      </c>
      <c r="B31" s="17">
        <f>AVERAGE(F26:F27)-AVERAGE(F25,F28)</f>
        <v>5.381325726681471</v>
      </c>
      <c r="C31" s="16" t="s">
        <v>4</v>
      </c>
      <c r="N31" t="s">
        <v>25</v>
      </c>
    </row>
    <row r="32" ht="12.75">
      <c r="N32" t="s">
        <v>26</v>
      </c>
    </row>
    <row r="33" ht="12.75">
      <c r="N33" t="s">
        <v>27</v>
      </c>
    </row>
  </sheetData>
  <sheetProtection/>
  <conditionalFormatting sqref="F2:F16 F25:F28">
    <cfRule type="cellIs" priority="1" dxfId="2" operator="between" stopIfTrue="1">
      <formula>-0.5</formula>
      <formula>0.5</formula>
    </cfRule>
    <cfRule type="cellIs" priority="2" dxfId="1" operator="between" stopIfTrue="1">
      <formula>-1</formula>
      <formula>1</formula>
    </cfRule>
    <cfRule type="cellIs" priority="3" dxfId="0" operator="between" stopIfTrue="1">
      <formula>-10</formula>
      <formula>10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B1">
      <selection activeCell="A9" sqref="A9:H14"/>
    </sheetView>
  </sheetViews>
  <sheetFormatPr defaultColWidth="8.8515625" defaultRowHeight="12.75"/>
  <cols>
    <col min="1" max="1" width="16.28125" style="0" bestFit="1" customWidth="1"/>
  </cols>
  <sheetData>
    <row r="1" spans="1:11" ht="13.5" thickBot="1">
      <c r="A1" t="s">
        <v>0</v>
      </c>
      <c r="B1" t="s">
        <v>1</v>
      </c>
      <c r="D1" s="1">
        <f>AVERAGE(B2:B7)</f>
        <v>5.574348833573438</v>
      </c>
      <c r="F1" t="s">
        <v>45</v>
      </c>
      <c r="H1" t="s">
        <v>20</v>
      </c>
      <c r="J1">
        <f>AVERAGE(J2:J8)</f>
        <v>409.32857142857137</v>
      </c>
      <c r="K1" t="s">
        <v>22</v>
      </c>
    </row>
    <row r="2" spans="1:10" ht="12.75">
      <c r="A2" s="4" t="s">
        <v>7</v>
      </c>
      <c r="B2" s="5">
        <v>5.498704422326814</v>
      </c>
      <c r="C2" s="5"/>
      <c r="D2" s="6">
        <f aca="true" t="shared" si="0" ref="D2:D8">B2-$D$1</f>
        <v>-0.0756444112466248</v>
      </c>
      <c r="E2" s="5"/>
      <c r="F2" s="5">
        <f aca="true" t="shared" si="1" ref="F2:F8">1000*D2/30</f>
        <v>-2.5214803748874934</v>
      </c>
      <c r="G2" s="5"/>
      <c r="H2" s="5" t="s">
        <v>21</v>
      </c>
      <c r="I2" s="5"/>
      <c r="J2" s="7">
        <v>412.1</v>
      </c>
    </row>
    <row r="3" spans="1:16" ht="12.75">
      <c r="A3" s="8" t="s">
        <v>6</v>
      </c>
      <c r="B3" s="9">
        <v>5.5887873606960055</v>
      </c>
      <c r="C3" s="9"/>
      <c r="D3" s="10">
        <f t="shared" si="0"/>
        <v>0.014438527122567102</v>
      </c>
      <c r="E3" s="9"/>
      <c r="F3" s="9">
        <f t="shared" si="1"/>
        <v>0.4812842374189034</v>
      </c>
      <c r="G3" s="9"/>
      <c r="H3" s="9" t="s">
        <v>21</v>
      </c>
      <c r="I3" s="9"/>
      <c r="J3" s="11">
        <v>409.2</v>
      </c>
      <c r="P3" t="s">
        <v>49</v>
      </c>
    </row>
    <row r="4" spans="1:10" ht="12.75">
      <c r="A4" s="8" t="s">
        <v>14</v>
      </c>
      <c r="B4" s="9">
        <v>5.652736109260027</v>
      </c>
      <c r="C4" s="9"/>
      <c r="D4" s="10">
        <f t="shared" si="0"/>
        <v>0.07838727568658843</v>
      </c>
      <c r="E4" s="9"/>
      <c r="F4" s="9">
        <f t="shared" si="1"/>
        <v>2.6129091895529473</v>
      </c>
      <c r="G4" s="9"/>
      <c r="H4" s="9" t="s">
        <v>21</v>
      </c>
      <c r="I4" s="9"/>
      <c r="J4" s="11">
        <v>406.1</v>
      </c>
    </row>
    <row r="5" spans="1:10" ht="12.75">
      <c r="A5" s="8" t="s">
        <v>3</v>
      </c>
      <c r="B5" s="9">
        <v>5.612023547034921</v>
      </c>
      <c r="C5" s="9"/>
      <c r="D5" s="10">
        <f t="shared" si="0"/>
        <v>0.03767471346148277</v>
      </c>
      <c r="E5" s="9"/>
      <c r="F5" s="9">
        <f t="shared" si="1"/>
        <v>1.2558237820494256</v>
      </c>
      <c r="G5" s="9"/>
      <c r="H5" s="9" t="s">
        <v>21</v>
      </c>
      <c r="I5" s="9"/>
      <c r="J5" s="11">
        <v>408.9</v>
      </c>
    </row>
    <row r="6" spans="1:10" ht="12.75">
      <c r="A6" s="8" t="s">
        <v>17</v>
      </c>
      <c r="B6" s="9">
        <v>5.5520427924551345</v>
      </c>
      <c r="C6" s="9"/>
      <c r="D6" s="10">
        <f t="shared" si="0"/>
        <v>-0.02230604111830381</v>
      </c>
      <c r="E6" s="9"/>
      <c r="F6" s="9">
        <f t="shared" si="1"/>
        <v>-0.7435347039434603</v>
      </c>
      <c r="G6" s="9"/>
      <c r="H6" s="9" t="s">
        <v>21</v>
      </c>
      <c r="I6" s="9"/>
      <c r="J6" s="11">
        <v>409.1</v>
      </c>
    </row>
    <row r="7" spans="1:10" ht="12.75">
      <c r="A7" s="8" t="s">
        <v>18</v>
      </c>
      <c r="B7" s="9">
        <v>5.541798769667729</v>
      </c>
      <c r="C7" s="9"/>
      <c r="D7" s="10">
        <f t="shared" si="0"/>
        <v>-0.03255006390570969</v>
      </c>
      <c r="E7" s="9"/>
      <c r="F7" s="9">
        <f t="shared" si="1"/>
        <v>-1.085002130190323</v>
      </c>
      <c r="G7" s="9"/>
      <c r="H7" s="9" t="s">
        <v>21</v>
      </c>
      <c r="I7" s="9"/>
      <c r="J7" s="11">
        <v>410.2</v>
      </c>
    </row>
    <row r="8" spans="1:10" ht="13.5" thickBot="1">
      <c r="A8" s="12" t="s">
        <v>19</v>
      </c>
      <c r="B8" s="13">
        <v>5.5463828817483725</v>
      </c>
      <c r="C8" s="13"/>
      <c r="D8" s="14">
        <f t="shared" si="0"/>
        <v>-0.027965951825065893</v>
      </c>
      <c r="E8" s="13"/>
      <c r="F8" s="13">
        <f t="shared" si="1"/>
        <v>-0.9321983941688631</v>
      </c>
      <c r="G8" s="13"/>
      <c r="H8" s="13" t="s">
        <v>21</v>
      </c>
      <c r="I8" s="13"/>
      <c r="J8" s="15">
        <v>409.7</v>
      </c>
    </row>
    <row r="12" spans="8:11" ht="12.75">
      <c r="H12" t="s">
        <v>10</v>
      </c>
      <c r="I12" t="s">
        <v>11</v>
      </c>
      <c r="J12" t="s">
        <v>12</v>
      </c>
      <c r="K12" t="s">
        <v>13</v>
      </c>
    </row>
    <row r="13" ht="12.75">
      <c r="I13">
        <f>0.000991*180/PI()</f>
        <v>0.056780117497464574</v>
      </c>
    </row>
    <row r="14" spans="8:11" ht="12.75">
      <c r="H14" s="2">
        <v>0.991</v>
      </c>
      <c r="I14" s="2">
        <f>H14*180/PI()</f>
        <v>56.78011749746458</v>
      </c>
      <c r="J14" s="2">
        <f>I14*60</f>
        <v>3406.8070498478746</v>
      </c>
      <c r="K14">
        <f>0.41*60</f>
        <v>24.599999999999998</v>
      </c>
    </row>
    <row r="16" spans="1:21" ht="12.75">
      <c r="A16" t="s">
        <v>43</v>
      </c>
      <c r="N16" t="s">
        <v>33</v>
      </c>
      <c r="P16" t="s">
        <v>34</v>
      </c>
      <c r="R16" t="s">
        <v>35</v>
      </c>
      <c r="U16" t="s">
        <v>36</v>
      </c>
    </row>
    <row r="17" spans="1:21" ht="12.75">
      <c r="A17" t="s">
        <v>28</v>
      </c>
      <c r="B17">
        <v>5.583207036703942</v>
      </c>
      <c r="D17" s="10">
        <f>B17-$D$1</f>
        <v>0.008858203130503561</v>
      </c>
      <c r="E17" s="9"/>
      <c r="F17" s="9">
        <f>1000*D17/30</f>
        <v>0.29527343768345204</v>
      </c>
      <c r="J17">
        <v>408.8</v>
      </c>
      <c r="K17" t="s">
        <v>42</v>
      </c>
      <c r="O17" t="s">
        <v>37</v>
      </c>
      <c r="P17">
        <v>513.2</v>
      </c>
      <c r="Q17" t="s">
        <v>38</v>
      </c>
      <c r="R17">
        <v>412.9</v>
      </c>
      <c r="S17" t="s">
        <v>39</v>
      </c>
      <c r="U17">
        <f>MAX(R17:R20)-MIN(R17:R20)</f>
        <v>8.600000000000023</v>
      </c>
    </row>
    <row r="18" spans="1:19" ht="12.75">
      <c r="A18" t="s">
        <v>29</v>
      </c>
      <c r="B18">
        <v>5.698298740679102</v>
      </c>
      <c r="D18" s="10">
        <f>B18-$D$1</f>
        <v>0.123949907105664</v>
      </c>
      <c r="E18" s="9"/>
      <c r="F18" s="9">
        <f>1000*D18/30</f>
        <v>4.131663570188801</v>
      </c>
      <c r="J18">
        <v>404.9</v>
      </c>
      <c r="K18" t="s">
        <v>37</v>
      </c>
      <c r="O18" t="s">
        <v>40</v>
      </c>
      <c r="P18">
        <v>501.1</v>
      </c>
      <c r="Q18" t="s">
        <v>38</v>
      </c>
      <c r="R18">
        <v>421.5</v>
      </c>
      <c r="S18" t="s">
        <v>39</v>
      </c>
    </row>
    <row r="19" spans="1:19" ht="12.75">
      <c r="A19" t="s">
        <v>31</v>
      </c>
      <c r="B19">
        <v>5.677307826446192</v>
      </c>
      <c r="D19" s="10">
        <f>B19-$D$1</f>
        <v>0.1029589928727539</v>
      </c>
      <c r="E19" s="9"/>
      <c r="F19" s="9">
        <f>1000*D19/30</f>
        <v>3.4319664290917964</v>
      </c>
      <c r="J19">
        <v>405.5</v>
      </c>
      <c r="K19" t="s">
        <v>41</v>
      </c>
      <c r="O19" t="s">
        <v>41</v>
      </c>
      <c r="P19">
        <v>514.6</v>
      </c>
      <c r="Q19" t="s">
        <v>38</v>
      </c>
      <c r="R19">
        <v>414.1</v>
      </c>
      <c r="S19" t="s">
        <v>39</v>
      </c>
    </row>
    <row r="20" spans="1:19" ht="12.75">
      <c r="A20" t="s">
        <v>32</v>
      </c>
      <c r="B20">
        <v>5.4695199868204645</v>
      </c>
      <c r="D20" s="10">
        <f>B20-$D$1</f>
        <v>-0.10482884675297388</v>
      </c>
      <c r="E20" s="9"/>
      <c r="F20" s="9">
        <f>1000*D20/30</f>
        <v>-3.494294891765796</v>
      </c>
      <c r="J20">
        <v>413</v>
      </c>
      <c r="K20" t="s">
        <v>40</v>
      </c>
      <c r="O20" t="s">
        <v>42</v>
      </c>
      <c r="P20">
        <v>503.2</v>
      </c>
      <c r="Q20" t="s">
        <v>38</v>
      </c>
      <c r="R20">
        <v>419</v>
      </c>
      <c r="S20" t="s">
        <v>39</v>
      </c>
    </row>
    <row r="21" spans="4:6" ht="12.75">
      <c r="D21" s="9"/>
      <c r="E21" s="9"/>
      <c r="F21" s="9"/>
    </row>
    <row r="22" ht="12.75">
      <c r="N22" t="s">
        <v>24</v>
      </c>
    </row>
    <row r="23" spans="1:14" ht="12.75">
      <c r="A23" s="16" t="s">
        <v>44</v>
      </c>
      <c r="B23" s="17">
        <f>AVERAGE(F18:F19)-AVERAGE(F17,F20)</f>
        <v>5.38132572668147</v>
      </c>
      <c r="C23" s="16" t="s">
        <v>4</v>
      </c>
      <c r="N23" t="s">
        <v>25</v>
      </c>
    </row>
    <row r="24" ht="12.75">
      <c r="N24" t="s">
        <v>26</v>
      </c>
    </row>
    <row r="25" ht="12.75">
      <c r="N25" t="s">
        <v>27</v>
      </c>
    </row>
  </sheetData>
  <sheetProtection/>
  <conditionalFormatting sqref="F17:F20 F2:F8">
    <cfRule type="cellIs" priority="1" dxfId="2" operator="between" stopIfTrue="1">
      <formula>-0.5</formula>
      <formula>0.5</formula>
    </cfRule>
    <cfRule type="cellIs" priority="2" dxfId="1" operator="between" stopIfTrue="1">
      <formula>-1</formula>
      <formula>1</formula>
    </cfRule>
    <cfRule type="cellIs" priority="3" dxfId="0" operator="between" stopIfTrue="1">
      <formula>-10</formula>
      <formula>10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5:D8"/>
  <sheetViews>
    <sheetView zoomScalePageLayoutView="0" workbookViewId="0" topLeftCell="A1">
      <selection activeCell="D5" sqref="D5:D8"/>
    </sheetView>
  </sheetViews>
  <sheetFormatPr defaultColWidth="8.8515625" defaultRowHeight="12.75"/>
  <sheetData>
    <row r="5" ht="12.75">
      <c r="D5" t="s">
        <v>24</v>
      </c>
    </row>
    <row r="6" ht="12.75">
      <c r="D6" t="s">
        <v>25</v>
      </c>
    </row>
    <row r="7" ht="12.75">
      <c r="D7" t="s">
        <v>26</v>
      </c>
    </row>
    <row r="8" ht="12.75">
      <c r="D8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Bell</dc:creator>
  <cp:keywords/>
  <dc:description/>
  <cp:lastModifiedBy>Travis Sadecki</cp:lastModifiedBy>
  <dcterms:created xsi:type="dcterms:W3CDTF">2013-12-11T16:03:49Z</dcterms:created>
  <dcterms:modified xsi:type="dcterms:W3CDTF">2014-04-07T17:20:11Z</dcterms:modified>
  <cp:category/>
  <cp:version/>
  <cp:contentType/>
  <cp:contentStatus/>
</cp:coreProperties>
</file>