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yne\Desktop\"/>
    </mc:Choice>
  </mc:AlternateContent>
  <bookViews>
    <workbookView xWindow="0" yWindow="0" windowWidth="23040" windowHeight="8904" firstSheet="6" activeTab="10"/>
  </bookViews>
  <sheets>
    <sheet name="Load Summary" sheetId="10" r:id="rId1"/>
    <sheet name="Ansys beam model LRFD cases" sheetId="3" r:id="rId2"/>
    <sheet name="support matrix 17x36,8,xy" sheetId="5" r:id="rId3"/>
    <sheet name="support matrix 17x36,4,xy" sheetId="7" r:id="rId4"/>
    <sheet name="support matrix 17x24,4,xy" sheetId="8" r:id="rId5"/>
    <sheet name="support matrix 17x24,4,no" sheetId="9" r:id="rId6"/>
    <sheet name="support matrix 14x14,4,xy" sheetId="11" r:id="rId7"/>
    <sheet name="support matrix 25x14,4,xy" sheetId="12" r:id="rId8"/>
    <sheet name="Ansys solid model 2 subassys" sheetId="4" r:id="rId9"/>
    <sheet name="Anchor Resistance" sheetId="6" r:id="rId10"/>
    <sheet name="anchor resistance (from -v3)" sheetId="13" r:id="rId1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8" i="13" l="1"/>
  <c r="U28" i="13"/>
  <c r="T28" i="13"/>
  <c r="S28" i="13"/>
  <c r="D28" i="13"/>
  <c r="C28" i="13"/>
  <c r="B28" i="13"/>
  <c r="V27" i="13"/>
  <c r="U27" i="13"/>
  <c r="T27" i="13"/>
  <c r="S27" i="13"/>
  <c r="D27" i="13"/>
  <c r="C27" i="13"/>
  <c r="B27" i="13"/>
  <c r="V26" i="13"/>
  <c r="U26" i="13"/>
  <c r="T26" i="13"/>
  <c r="S26" i="13"/>
  <c r="D26" i="13"/>
  <c r="C26" i="13"/>
  <c r="E26" i="13" s="1"/>
  <c r="B26" i="13"/>
  <c r="V25" i="13"/>
  <c r="U25" i="13"/>
  <c r="T25" i="13"/>
  <c r="S25" i="13"/>
  <c r="D25" i="13"/>
  <c r="C25" i="13"/>
  <c r="B25" i="13"/>
  <c r="V24" i="13"/>
  <c r="U24" i="13"/>
  <c r="T24" i="13"/>
  <c r="S24" i="13"/>
  <c r="D24" i="13"/>
  <c r="E24" i="13" s="1"/>
  <c r="V23" i="13"/>
  <c r="U23" i="13"/>
  <c r="T23" i="13"/>
  <c r="S23" i="13"/>
  <c r="D23" i="13"/>
  <c r="C23" i="13"/>
  <c r="E23" i="13" s="1"/>
  <c r="B23" i="13"/>
  <c r="V22" i="13"/>
  <c r="U22" i="13"/>
  <c r="T22" i="13"/>
  <c r="S22" i="13"/>
  <c r="E22" i="13"/>
  <c r="C22" i="13"/>
  <c r="B22" i="13"/>
  <c r="V21" i="13"/>
  <c r="U21" i="13"/>
  <c r="T21" i="13"/>
  <c r="S21" i="13"/>
  <c r="E21" i="13"/>
  <c r="D21" i="13"/>
  <c r="C21" i="13"/>
  <c r="B21" i="13"/>
  <c r="E27" i="13" l="1"/>
  <c r="E25" i="13"/>
  <c r="E28" i="13"/>
  <c r="L17" i="10"/>
  <c r="L16" i="10"/>
  <c r="L15" i="10"/>
  <c r="L14" i="10"/>
  <c r="K17" i="10"/>
  <c r="K16" i="10"/>
  <c r="K15" i="10"/>
  <c r="K14" i="10"/>
  <c r="DN108" i="3" l="1" a="1"/>
  <c r="DY108" i="3" s="1"/>
  <c r="DN106" i="3" a="1"/>
  <c r="DY106" i="3" s="1"/>
  <c r="DN105" i="3" a="1"/>
  <c r="DV105" i="3" s="1"/>
  <c r="DN104" i="3" a="1"/>
  <c r="DS104" i="3" s="1"/>
  <c r="DN99" i="3" a="1"/>
  <c r="DY99" i="3" s="1"/>
  <c r="DN97" i="3" a="1"/>
  <c r="DX97" i="3" s="1"/>
  <c r="DN96" i="3" a="1"/>
  <c r="DU96" i="3" s="1"/>
  <c r="DN95" i="3" a="1"/>
  <c r="DY95" i="3" s="1"/>
  <c r="DN90" i="3" a="1"/>
  <c r="DY90" i="3" s="1"/>
  <c r="DN88" i="3" a="1"/>
  <c r="DY88" i="3" s="1"/>
  <c r="DN87" i="3" a="1"/>
  <c r="DV87" i="3" s="1"/>
  <c r="DN86" i="3" a="1"/>
  <c r="DS86" i="3" s="1"/>
  <c r="DN81" i="3" a="1"/>
  <c r="DY81" i="3" s="1"/>
  <c r="DN79" i="3" a="1"/>
  <c r="DY79" i="3" s="1"/>
  <c r="DN78" i="3" a="1"/>
  <c r="DV78" i="3" s="1"/>
  <c r="DN77" i="3" a="1"/>
  <c r="DS77" i="3" s="1"/>
  <c r="DN72" i="3" a="1"/>
  <c r="DV72" i="3" s="1"/>
  <c r="DN70" i="3" a="1"/>
  <c r="DY70" i="3" s="1"/>
  <c r="DN69" i="3" a="1"/>
  <c r="DV69" i="3" s="1"/>
  <c r="DN68" i="3" a="1"/>
  <c r="DS68" i="3" s="1"/>
  <c r="DN63" i="3" a="1"/>
  <c r="DY63" i="3" s="1"/>
  <c r="DN61" i="3" a="1"/>
  <c r="DY61" i="3" s="1"/>
  <c r="DN60" i="3" a="1"/>
  <c r="DV60" i="3" s="1"/>
  <c r="CW108" i="3" a="1"/>
  <c r="CY108" i="3" s="1"/>
  <c r="CW106" i="3" a="1"/>
  <c r="DH106" i="3" s="1"/>
  <c r="CW105" i="3" a="1"/>
  <c r="DE105" i="3" s="1"/>
  <c r="CW104" i="3" a="1"/>
  <c r="DB104" i="3" s="1"/>
  <c r="CW99" i="3" a="1"/>
  <c r="DH99" i="3" s="1"/>
  <c r="CW97" i="3" a="1"/>
  <c r="DH97" i="3" s="1"/>
  <c r="CW96" i="3" a="1"/>
  <c r="DE96" i="3" s="1"/>
  <c r="CW95" i="3" a="1"/>
  <c r="DB95" i="3" s="1"/>
  <c r="CW90" i="3" a="1"/>
  <c r="DH90" i="3" s="1"/>
  <c r="CW88" i="3" a="1"/>
  <c r="DH88" i="3" s="1"/>
  <c r="CW87" i="3" a="1"/>
  <c r="DE87" i="3" s="1"/>
  <c r="CW86" i="3" a="1"/>
  <c r="DB86" i="3" s="1"/>
  <c r="CW81" i="3" a="1"/>
  <c r="DH81" i="3" s="1"/>
  <c r="CW79" i="3" a="1"/>
  <c r="DH79" i="3" s="1"/>
  <c r="CW78" i="3" a="1"/>
  <c r="DE78" i="3" s="1"/>
  <c r="CW77" i="3" a="1"/>
  <c r="DB77" i="3" s="1"/>
  <c r="CW72" i="3" a="1"/>
  <c r="DH72" i="3" s="1"/>
  <c r="CW70" i="3" a="1"/>
  <c r="DH70" i="3" s="1"/>
  <c r="CW69" i="3" a="1"/>
  <c r="DE69" i="3" s="1"/>
  <c r="CW68" i="3" a="1"/>
  <c r="DB68" i="3" s="1"/>
  <c r="CW63" i="3" a="1"/>
  <c r="DE63" i="3" s="1"/>
  <c r="CW61" i="3" a="1"/>
  <c r="DH61" i="3" s="1"/>
  <c r="CW60" i="3" a="1"/>
  <c r="DE60" i="3" s="1"/>
  <c r="CW59" i="3" a="1"/>
  <c r="CW59" i="3" s="1"/>
  <c r="DN59" i="3" a="1"/>
  <c r="DP59" i="3" s="1"/>
  <c r="K26" i="12"/>
  <c r="K25" i="12"/>
  <c r="K24" i="12"/>
  <c r="K20" i="12"/>
  <c r="K19" i="12"/>
  <c r="K18" i="12"/>
  <c r="K23" i="12"/>
  <c r="K22" i="12"/>
  <c r="K21" i="12"/>
  <c r="K17" i="12"/>
  <c r="K16" i="12"/>
  <c r="K15" i="12"/>
  <c r="E47" i="12"/>
  <c r="C47" i="12"/>
  <c r="E43" i="12"/>
  <c r="H42" i="12"/>
  <c r="G42" i="12"/>
  <c r="F42" i="12"/>
  <c r="E42" i="12"/>
  <c r="D42" i="12"/>
  <c r="C42" i="12"/>
  <c r="H41" i="12"/>
  <c r="G41" i="12"/>
  <c r="F41" i="12"/>
  <c r="E41" i="12"/>
  <c r="D41" i="12"/>
  <c r="C41" i="12"/>
  <c r="H40" i="12"/>
  <c r="G40" i="12"/>
  <c r="F40" i="12"/>
  <c r="E40" i="12"/>
  <c r="D40" i="12"/>
  <c r="C40" i="12"/>
  <c r="J26" i="12"/>
  <c r="G43" i="12"/>
  <c r="J25" i="12"/>
  <c r="D45" i="12" s="1"/>
  <c r="J24" i="12"/>
  <c r="J23" i="12"/>
  <c r="H43" i="12"/>
  <c r="J22" i="12"/>
  <c r="C45" i="12" s="1"/>
  <c r="J21" i="12"/>
  <c r="J20" i="12"/>
  <c r="J19" i="12"/>
  <c r="E45" i="12" s="1"/>
  <c r="J18" i="12"/>
  <c r="J17" i="12"/>
  <c r="D43" i="12"/>
  <c r="J16" i="12"/>
  <c r="H45" i="12" s="1"/>
  <c r="J15" i="12"/>
  <c r="DR108" i="3" l="1"/>
  <c r="DS108" i="3"/>
  <c r="DU108" i="3"/>
  <c r="DT108" i="3"/>
  <c r="DN108" i="3"/>
  <c r="DV108" i="3"/>
  <c r="DO108" i="3"/>
  <c r="DW108" i="3"/>
  <c r="DP108" i="3"/>
  <c r="DX108" i="3"/>
  <c r="DQ108" i="3"/>
  <c r="DT106" i="3"/>
  <c r="DT104" i="3"/>
  <c r="DO105" i="3"/>
  <c r="DW105" i="3"/>
  <c r="DR106" i="3"/>
  <c r="DU104" i="3"/>
  <c r="DP105" i="3"/>
  <c r="DX105" i="3"/>
  <c r="DS106" i="3"/>
  <c r="DU106" i="3"/>
  <c r="DY105" i="3"/>
  <c r="DO104" i="3"/>
  <c r="DR105" i="3"/>
  <c r="DP104" i="3"/>
  <c r="DX104" i="3"/>
  <c r="DS105" i="3"/>
  <c r="DN106" i="3"/>
  <c r="DV106" i="3"/>
  <c r="DN104" i="3"/>
  <c r="DV104" i="3"/>
  <c r="DW104" i="3"/>
  <c r="DQ104" i="3"/>
  <c r="DY104" i="3"/>
  <c r="DT105" i="3"/>
  <c r="DO106" i="3"/>
  <c r="DW106" i="3"/>
  <c r="DU105" i="3"/>
  <c r="DP106" i="3"/>
  <c r="DX106" i="3"/>
  <c r="DQ105" i="3"/>
  <c r="DR104" i="3"/>
  <c r="DN105" i="3"/>
  <c r="DQ106" i="3"/>
  <c r="DU99" i="3"/>
  <c r="DN99" i="3"/>
  <c r="DV99" i="3"/>
  <c r="DS99" i="3"/>
  <c r="DO99" i="3"/>
  <c r="DW99" i="3"/>
  <c r="DR99" i="3"/>
  <c r="DT99" i="3"/>
  <c r="DP99" i="3"/>
  <c r="DX99" i="3"/>
  <c r="DQ99" i="3"/>
  <c r="DU95" i="3"/>
  <c r="DP96" i="3"/>
  <c r="DX96" i="3"/>
  <c r="DS97" i="3"/>
  <c r="DU97" i="3"/>
  <c r="DS95" i="3"/>
  <c r="DN96" i="3"/>
  <c r="DQ97" i="3"/>
  <c r="DT95" i="3"/>
  <c r="DW96" i="3"/>
  <c r="DV95" i="3"/>
  <c r="DY96" i="3"/>
  <c r="DO95" i="3"/>
  <c r="DR96" i="3"/>
  <c r="DP95" i="3"/>
  <c r="DX95" i="3"/>
  <c r="DS96" i="3"/>
  <c r="DN97" i="3"/>
  <c r="DV97" i="3"/>
  <c r="DR95" i="3"/>
  <c r="DV96" i="3"/>
  <c r="DY97" i="3"/>
  <c r="DO96" i="3"/>
  <c r="DR97" i="3"/>
  <c r="DN95" i="3"/>
  <c r="DQ96" i="3"/>
  <c r="DT97" i="3"/>
  <c r="DW95" i="3"/>
  <c r="DQ95" i="3"/>
  <c r="DT96" i="3"/>
  <c r="DO97" i="3"/>
  <c r="DW97" i="3"/>
  <c r="DP97" i="3"/>
  <c r="DR90" i="3"/>
  <c r="DS90" i="3"/>
  <c r="DT90" i="3"/>
  <c r="DU90" i="3"/>
  <c r="DN90" i="3"/>
  <c r="DV90" i="3"/>
  <c r="DO90" i="3"/>
  <c r="DW90" i="3"/>
  <c r="DP90" i="3"/>
  <c r="DX90" i="3"/>
  <c r="DQ90" i="3"/>
  <c r="DU88" i="3"/>
  <c r="DT86" i="3"/>
  <c r="DW87" i="3"/>
  <c r="DX87" i="3"/>
  <c r="DN86" i="3"/>
  <c r="DT88" i="3"/>
  <c r="DO86" i="3"/>
  <c r="DR87" i="3"/>
  <c r="DP86" i="3"/>
  <c r="DX86" i="3"/>
  <c r="DS87" i="3"/>
  <c r="DN88" i="3"/>
  <c r="DV88" i="3"/>
  <c r="DO87" i="3"/>
  <c r="DR88" i="3"/>
  <c r="DU86" i="3"/>
  <c r="DP87" i="3"/>
  <c r="DV86" i="3"/>
  <c r="DY87" i="3"/>
  <c r="DW86" i="3"/>
  <c r="DQ86" i="3"/>
  <c r="DY86" i="3"/>
  <c r="DT87" i="3"/>
  <c r="DO88" i="3"/>
  <c r="DW88" i="3"/>
  <c r="DU87" i="3"/>
  <c r="DP88" i="3"/>
  <c r="DX88" i="3"/>
  <c r="DS88" i="3"/>
  <c r="DQ87" i="3"/>
  <c r="DR86" i="3"/>
  <c r="DN87" i="3"/>
  <c r="DQ88" i="3"/>
  <c r="DR81" i="3"/>
  <c r="DS81" i="3"/>
  <c r="DU81" i="3"/>
  <c r="DN81" i="3"/>
  <c r="DV81" i="3"/>
  <c r="DO81" i="3"/>
  <c r="DW81" i="3"/>
  <c r="DT81" i="3"/>
  <c r="DT118" i="3" s="1"/>
  <c r="DP81" i="3"/>
  <c r="DX81" i="3"/>
  <c r="DQ81" i="3"/>
  <c r="DU77" i="3"/>
  <c r="DP78" i="3"/>
  <c r="DX78" i="3"/>
  <c r="DS79" i="3"/>
  <c r="DQ78" i="3"/>
  <c r="DU79" i="3"/>
  <c r="DT77" i="3"/>
  <c r="DR79" i="3"/>
  <c r="DR115" i="3" s="1"/>
  <c r="DV77" i="3"/>
  <c r="DT79" i="3"/>
  <c r="DR78" i="3"/>
  <c r="DP77" i="3"/>
  <c r="DX77" i="3"/>
  <c r="DS78" i="3"/>
  <c r="DN79" i="3"/>
  <c r="DV79" i="3"/>
  <c r="DO78" i="3"/>
  <c r="DW78" i="3"/>
  <c r="DN77" i="3"/>
  <c r="DY78" i="3"/>
  <c r="DO77" i="3"/>
  <c r="DW77" i="3"/>
  <c r="DQ77" i="3"/>
  <c r="DY77" i="3"/>
  <c r="DT78" i="3"/>
  <c r="DO79" i="3"/>
  <c r="DW79" i="3"/>
  <c r="DU78" i="3"/>
  <c r="DP79" i="3"/>
  <c r="DX79" i="3"/>
  <c r="DR77" i="3"/>
  <c r="DN78" i="3"/>
  <c r="DQ79" i="3"/>
  <c r="DY118" i="3"/>
  <c r="DY72" i="3"/>
  <c r="DR72" i="3"/>
  <c r="DS72" i="3"/>
  <c r="DU72" i="3"/>
  <c r="DO72" i="3"/>
  <c r="DW72" i="3"/>
  <c r="DP72" i="3"/>
  <c r="DX72" i="3"/>
  <c r="DQ72" i="3"/>
  <c r="DT72" i="3"/>
  <c r="DN72" i="3"/>
  <c r="DU68" i="3"/>
  <c r="DP69" i="3"/>
  <c r="DX69" i="3"/>
  <c r="DS70" i="3"/>
  <c r="DU70" i="3"/>
  <c r="DP68" i="3"/>
  <c r="DX68" i="3"/>
  <c r="DS69" i="3"/>
  <c r="DN70" i="3"/>
  <c r="DV70" i="3"/>
  <c r="DO69" i="3"/>
  <c r="DW69" i="3"/>
  <c r="DV68" i="3"/>
  <c r="DQ69" i="3"/>
  <c r="DY69" i="3"/>
  <c r="DO68" i="3"/>
  <c r="DW68" i="3"/>
  <c r="DR69" i="3"/>
  <c r="DQ68" i="3"/>
  <c r="DY68" i="3"/>
  <c r="DT69" i="3"/>
  <c r="DO70" i="3"/>
  <c r="DW70" i="3"/>
  <c r="DU69" i="3"/>
  <c r="DP70" i="3"/>
  <c r="DX70" i="3"/>
  <c r="DT68" i="3"/>
  <c r="DR70" i="3"/>
  <c r="DN68" i="3"/>
  <c r="DT70" i="3"/>
  <c r="DR68" i="3"/>
  <c r="DN69" i="3"/>
  <c r="DQ70" i="3"/>
  <c r="DS63" i="3"/>
  <c r="DT63" i="3"/>
  <c r="DU63" i="3"/>
  <c r="DN63" i="3"/>
  <c r="DV63" i="3"/>
  <c r="DR63" i="3"/>
  <c r="DR117" i="3" s="1"/>
  <c r="DO63" i="3"/>
  <c r="DW63" i="3"/>
  <c r="DP63" i="3"/>
  <c r="DP118" i="3" s="1"/>
  <c r="DX63" i="3"/>
  <c r="DQ63" i="3"/>
  <c r="DQ118" i="3" s="1"/>
  <c r="DU61" i="3"/>
  <c r="DO60" i="3"/>
  <c r="DW60" i="3"/>
  <c r="DW114" i="3" s="1"/>
  <c r="DS61" i="3"/>
  <c r="DY60" i="3"/>
  <c r="DR60" i="3"/>
  <c r="DS60" i="3"/>
  <c r="DN61" i="3"/>
  <c r="DV61" i="3"/>
  <c r="DP60" i="3"/>
  <c r="DT61" i="3"/>
  <c r="DT60" i="3"/>
  <c r="DO61" i="3"/>
  <c r="DW61" i="3"/>
  <c r="DU60" i="3"/>
  <c r="DP61" i="3"/>
  <c r="DX61" i="3"/>
  <c r="DR61" i="3"/>
  <c r="DX60" i="3"/>
  <c r="DQ60" i="3"/>
  <c r="DN60" i="3"/>
  <c r="DQ61" i="3"/>
  <c r="DF108" i="3"/>
  <c r="DE108" i="3"/>
  <c r="CW108" i="3"/>
  <c r="DD108" i="3"/>
  <c r="DC108" i="3"/>
  <c r="DB108" i="3"/>
  <c r="DH108" i="3"/>
  <c r="CZ108" i="3"/>
  <c r="CX108" i="3"/>
  <c r="DA108" i="3"/>
  <c r="DG108" i="3"/>
  <c r="DD104" i="3"/>
  <c r="CY105" i="3"/>
  <c r="DG105" i="3"/>
  <c r="DB106" i="3"/>
  <c r="DC104" i="3"/>
  <c r="CX105" i="3"/>
  <c r="DF105" i="3"/>
  <c r="DA106" i="3"/>
  <c r="CW104" i="3"/>
  <c r="DE104" i="3"/>
  <c r="CZ105" i="3"/>
  <c r="DH105" i="3"/>
  <c r="DC106" i="3"/>
  <c r="DD106" i="3"/>
  <c r="DA105" i="3"/>
  <c r="CY104" i="3"/>
  <c r="DG104" i="3"/>
  <c r="DB105" i="3"/>
  <c r="CW106" i="3"/>
  <c r="DE106" i="3"/>
  <c r="CX104" i="3"/>
  <c r="DF104" i="3"/>
  <c r="CZ104" i="3"/>
  <c r="DH104" i="3"/>
  <c r="DC105" i="3"/>
  <c r="CX106" i="3"/>
  <c r="DF106" i="3"/>
  <c r="DD105" i="3"/>
  <c r="CY106" i="3"/>
  <c r="DG106" i="3"/>
  <c r="DA104" i="3"/>
  <c r="CW105" i="3"/>
  <c r="CZ106" i="3"/>
  <c r="DA99" i="3"/>
  <c r="DB99" i="3"/>
  <c r="CX99" i="3"/>
  <c r="DC99" i="3"/>
  <c r="DD99" i="3"/>
  <c r="CW99" i="3"/>
  <c r="DE99" i="3"/>
  <c r="DF99" i="3"/>
  <c r="CY99" i="3"/>
  <c r="DG99" i="3"/>
  <c r="CZ99" i="3"/>
  <c r="DE95" i="3"/>
  <c r="CZ96" i="3"/>
  <c r="DC97" i="3"/>
  <c r="CX95" i="3"/>
  <c r="DF95" i="3"/>
  <c r="DA96" i="3"/>
  <c r="DA95" i="3"/>
  <c r="DC95" i="3"/>
  <c r="CX96" i="3"/>
  <c r="DF96" i="3"/>
  <c r="DA97" i="3"/>
  <c r="DD95" i="3"/>
  <c r="CY96" i="3"/>
  <c r="DG96" i="3"/>
  <c r="DB97" i="3"/>
  <c r="CW95" i="3"/>
  <c r="DH96" i="3"/>
  <c r="CY95" i="3"/>
  <c r="DG95" i="3"/>
  <c r="DB96" i="3"/>
  <c r="CW97" i="3"/>
  <c r="DE97" i="3"/>
  <c r="DD97" i="3"/>
  <c r="CZ95" i="3"/>
  <c r="DH95" i="3"/>
  <c r="DC96" i="3"/>
  <c r="CX97" i="3"/>
  <c r="DF97" i="3"/>
  <c r="DD96" i="3"/>
  <c r="CY97" i="3"/>
  <c r="DG97" i="3"/>
  <c r="CW96" i="3"/>
  <c r="CZ97" i="3"/>
  <c r="DA90" i="3"/>
  <c r="DB90" i="3"/>
  <c r="DD90" i="3"/>
  <c r="CW90" i="3"/>
  <c r="DE90" i="3"/>
  <c r="DC90" i="3"/>
  <c r="CX90" i="3"/>
  <c r="DF90" i="3"/>
  <c r="CY90" i="3"/>
  <c r="DG90" i="3"/>
  <c r="CZ90" i="3"/>
  <c r="DD86" i="3"/>
  <c r="CY87" i="3"/>
  <c r="DG87" i="3"/>
  <c r="DB88" i="3"/>
  <c r="CW86" i="3"/>
  <c r="DE86" i="3"/>
  <c r="CZ87" i="3"/>
  <c r="DH87" i="3"/>
  <c r="DC88" i="3"/>
  <c r="DD88" i="3"/>
  <c r="CX87" i="3"/>
  <c r="DA88" i="3"/>
  <c r="CX86" i="3"/>
  <c r="DA87" i="3"/>
  <c r="CY86" i="3"/>
  <c r="DG86" i="3"/>
  <c r="DB87" i="3"/>
  <c r="CW88" i="3"/>
  <c r="DE88" i="3"/>
  <c r="CZ86" i="3"/>
  <c r="DH86" i="3"/>
  <c r="DC87" i="3"/>
  <c r="CX88" i="3"/>
  <c r="DF88" i="3"/>
  <c r="DD87" i="3"/>
  <c r="CY88" i="3"/>
  <c r="DG88" i="3"/>
  <c r="DC86" i="3"/>
  <c r="DF87" i="3"/>
  <c r="DF86" i="3"/>
  <c r="DA86" i="3"/>
  <c r="CW87" i="3"/>
  <c r="CZ88" i="3"/>
  <c r="DA81" i="3"/>
  <c r="DB81" i="3"/>
  <c r="DD81" i="3"/>
  <c r="DC81" i="3"/>
  <c r="CW81" i="3"/>
  <c r="DE81" i="3"/>
  <c r="CX81" i="3"/>
  <c r="DF81" i="3"/>
  <c r="CY81" i="3"/>
  <c r="DG81" i="3"/>
  <c r="CZ81" i="3"/>
  <c r="DD77" i="3"/>
  <c r="CY78" i="3"/>
  <c r="DG78" i="3"/>
  <c r="DB79" i="3"/>
  <c r="CW77" i="3"/>
  <c r="DE77" i="3"/>
  <c r="CZ78" i="3"/>
  <c r="DH78" i="3"/>
  <c r="DC79" i="3"/>
  <c r="DD79" i="3"/>
  <c r="DC77" i="3"/>
  <c r="DF78" i="3"/>
  <c r="CX77" i="3"/>
  <c r="DA78" i="3"/>
  <c r="CY77" i="3"/>
  <c r="DG77" i="3"/>
  <c r="DB78" i="3"/>
  <c r="CW79" i="3"/>
  <c r="DE79" i="3"/>
  <c r="DF77" i="3"/>
  <c r="CZ77" i="3"/>
  <c r="DH77" i="3"/>
  <c r="DC78" i="3"/>
  <c r="CX79" i="3"/>
  <c r="DF79" i="3"/>
  <c r="DD78" i="3"/>
  <c r="CY79" i="3"/>
  <c r="DG79" i="3"/>
  <c r="CX78" i="3"/>
  <c r="DA79" i="3"/>
  <c r="DA77" i="3"/>
  <c r="CW78" i="3"/>
  <c r="CZ79" i="3"/>
  <c r="DA72" i="3"/>
  <c r="DB72" i="3"/>
  <c r="DC72" i="3"/>
  <c r="DD72" i="3"/>
  <c r="CW72" i="3"/>
  <c r="DE72" i="3"/>
  <c r="CX72" i="3"/>
  <c r="DF72" i="3"/>
  <c r="CY72" i="3"/>
  <c r="DG72" i="3"/>
  <c r="CZ72" i="3"/>
  <c r="DD70" i="3"/>
  <c r="DB70" i="3"/>
  <c r="DE68" i="3"/>
  <c r="DC70" i="3"/>
  <c r="CX68" i="3"/>
  <c r="DA69" i="3"/>
  <c r="CY68" i="3"/>
  <c r="DG68" i="3"/>
  <c r="DB69" i="3"/>
  <c r="CW70" i="3"/>
  <c r="DE70" i="3"/>
  <c r="DC68" i="3"/>
  <c r="DF69" i="3"/>
  <c r="DD68" i="3"/>
  <c r="DG69" i="3"/>
  <c r="CW68" i="3"/>
  <c r="DH69" i="3"/>
  <c r="DF68" i="3"/>
  <c r="CZ68" i="3"/>
  <c r="DH68" i="3"/>
  <c r="DC69" i="3"/>
  <c r="CX70" i="3"/>
  <c r="DF70" i="3"/>
  <c r="DD69" i="3"/>
  <c r="CY70" i="3"/>
  <c r="DG70" i="3"/>
  <c r="CX69" i="3"/>
  <c r="DA70" i="3"/>
  <c r="CY69" i="3"/>
  <c r="CZ69" i="3"/>
  <c r="DA68" i="3"/>
  <c r="CW69" i="3"/>
  <c r="CZ70" i="3"/>
  <c r="CX63" i="3"/>
  <c r="CY63" i="3"/>
  <c r="CZ63" i="3"/>
  <c r="DH63" i="3"/>
  <c r="DA63" i="3"/>
  <c r="DB63" i="3"/>
  <c r="DD63" i="3"/>
  <c r="DF63" i="3"/>
  <c r="DG63" i="3"/>
  <c r="DC63" i="3"/>
  <c r="CW63" i="3"/>
  <c r="DD61" i="3"/>
  <c r="CX60" i="3"/>
  <c r="DA61" i="3"/>
  <c r="CY60" i="3"/>
  <c r="DG60" i="3"/>
  <c r="CZ60" i="3"/>
  <c r="DH60" i="3"/>
  <c r="DA60" i="3"/>
  <c r="DB60" i="3"/>
  <c r="CW61" i="3"/>
  <c r="DE61" i="3"/>
  <c r="DF60" i="3"/>
  <c r="DB61" i="3"/>
  <c r="DC61" i="3"/>
  <c r="DC60" i="3"/>
  <c r="CX61" i="3"/>
  <c r="DF61" i="3"/>
  <c r="DD60" i="3"/>
  <c r="CY61" i="3"/>
  <c r="DG61" i="3"/>
  <c r="CW60" i="3"/>
  <c r="CZ61" i="3"/>
  <c r="DD59" i="3"/>
  <c r="DC59" i="3"/>
  <c r="DB59" i="3"/>
  <c r="DA59" i="3"/>
  <c r="DH59" i="3"/>
  <c r="CZ59" i="3"/>
  <c r="DG59" i="3"/>
  <c r="CY59" i="3"/>
  <c r="DF59" i="3"/>
  <c r="CX59" i="3"/>
  <c r="DE59" i="3"/>
  <c r="DW59" i="3"/>
  <c r="DU59" i="3"/>
  <c r="DT59" i="3"/>
  <c r="DN59" i="3"/>
  <c r="DS59" i="3"/>
  <c r="DO59" i="3"/>
  <c r="DR59" i="3"/>
  <c r="DY59" i="3"/>
  <c r="DQ59" i="3"/>
  <c r="DV59" i="3"/>
  <c r="DX59" i="3"/>
  <c r="DT112" i="3"/>
  <c r="DT111" i="3"/>
  <c r="DW113" i="3"/>
  <c r="DU117" i="3"/>
  <c r="DU118" i="3"/>
  <c r="DQ117" i="3"/>
  <c r="DY117" i="3"/>
  <c r="G44" i="12"/>
  <c r="H44" i="12"/>
  <c r="C44" i="12"/>
  <c r="F43" i="12"/>
  <c r="D44" i="12"/>
  <c r="F45" i="12"/>
  <c r="C43" i="12"/>
  <c r="E44" i="12"/>
  <c r="G45" i="12"/>
  <c r="F44" i="12"/>
  <c r="K26" i="11"/>
  <c r="K25" i="11"/>
  <c r="K24" i="11"/>
  <c r="K20" i="11"/>
  <c r="K19" i="11"/>
  <c r="K18" i="11"/>
  <c r="K23" i="11"/>
  <c r="K22" i="11"/>
  <c r="K21" i="11"/>
  <c r="K17" i="11"/>
  <c r="K16" i="11"/>
  <c r="K15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E47" i="11"/>
  <c r="C47" i="11"/>
  <c r="H42" i="11"/>
  <c r="G42" i="11"/>
  <c r="F42" i="11"/>
  <c r="E42" i="11"/>
  <c r="D42" i="11"/>
  <c r="C42" i="11"/>
  <c r="H41" i="11"/>
  <c r="G41" i="11"/>
  <c r="F41" i="11"/>
  <c r="E41" i="11"/>
  <c r="D41" i="11"/>
  <c r="C41" i="11"/>
  <c r="H40" i="11"/>
  <c r="G40" i="11"/>
  <c r="F40" i="11"/>
  <c r="E40" i="11"/>
  <c r="D40" i="11"/>
  <c r="C40" i="11"/>
  <c r="H44" i="11"/>
  <c r="C43" i="11"/>
  <c r="C44" i="11"/>
  <c r="DX117" i="3" l="1"/>
  <c r="DO118" i="3"/>
  <c r="DR116" i="3"/>
  <c r="DX118" i="3"/>
  <c r="DT117" i="3"/>
  <c r="DO117" i="3"/>
  <c r="DK117" i="3" s="1"/>
  <c r="DP117" i="3"/>
  <c r="DR118" i="3"/>
  <c r="DX111" i="3"/>
  <c r="DX112" i="3"/>
  <c r="DO115" i="3"/>
  <c r="DO116" i="3"/>
  <c r="DN111" i="3"/>
  <c r="DN112" i="3"/>
  <c r="DV117" i="3"/>
  <c r="DV118" i="3"/>
  <c r="DQ114" i="3"/>
  <c r="DQ113" i="3"/>
  <c r="DU113" i="3"/>
  <c r="DU114" i="3"/>
  <c r="DW115" i="3"/>
  <c r="DW116" i="3"/>
  <c r="DP111" i="3"/>
  <c r="DP112" i="3"/>
  <c r="DT113" i="3"/>
  <c r="DT114" i="3"/>
  <c r="DU116" i="3"/>
  <c r="DU115" i="3"/>
  <c r="DN117" i="3"/>
  <c r="DN118" i="3"/>
  <c r="DO113" i="3"/>
  <c r="DO114" i="3"/>
  <c r="DR111" i="3"/>
  <c r="DR112" i="3"/>
  <c r="DV111" i="3"/>
  <c r="DV112" i="3"/>
  <c r="DY115" i="3"/>
  <c r="DY116" i="3"/>
  <c r="DY111" i="3"/>
  <c r="DY112" i="3"/>
  <c r="DW111" i="3"/>
  <c r="DW112" i="3"/>
  <c r="DS115" i="3"/>
  <c r="DS116" i="3"/>
  <c r="DS111" i="3"/>
  <c r="DS112" i="3"/>
  <c r="DP115" i="3"/>
  <c r="DP116" i="3"/>
  <c r="DV115" i="3"/>
  <c r="DV116" i="3"/>
  <c r="DX114" i="3"/>
  <c r="DX113" i="3"/>
  <c r="DV113" i="3"/>
  <c r="DV114" i="3"/>
  <c r="DS117" i="3"/>
  <c r="DL117" i="3" s="1"/>
  <c r="DS118" i="3"/>
  <c r="DN115" i="3"/>
  <c r="DN116" i="3"/>
  <c r="DT116" i="3"/>
  <c r="DT115" i="3"/>
  <c r="DP114" i="3"/>
  <c r="DP113" i="3"/>
  <c r="DR113" i="3"/>
  <c r="DR114" i="3"/>
  <c r="DQ115" i="3"/>
  <c r="DQ116" i="3"/>
  <c r="DQ111" i="3"/>
  <c r="DQ112" i="3"/>
  <c r="DO111" i="3"/>
  <c r="DO112" i="3"/>
  <c r="DW117" i="3"/>
  <c r="DW118" i="3"/>
  <c r="DN113" i="3"/>
  <c r="DN114" i="3"/>
  <c r="DX115" i="3"/>
  <c r="DX116" i="3"/>
  <c r="DS113" i="3"/>
  <c r="DS114" i="3"/>
  <c r="DY114" i="3"/>
  <c r="DY113" i="3"/>
  <c r="DU112" i="3"/>
  <c r="DU111" i="3"/>
  <c r="CZ114" i="3"/>
  <c r="DE113" i="3"/>
  <c r="DH113" i="3"/>
  <c r="DF114" i="3"/>
  <c r="E43" i="11"/>
  <c r="H43" i="11"/>
  <c r="G43" i="11"/>
  <c r="H45" i="11"/>
  <c r="G44" i="11"/>
  <c r="E45" i="11"/>
  <c r="C45" i="11"/>
  <c r="F43" i="11"/>
  <c r="D45" i="11"/>
  <c r="F45" i="11"/>
  <c r="G45" i="11"/>
  <c r="D43" i="11"/>
  <c r="F44" i="11"/>
  <c r="D44" i="11"/>
  <c r="E44" i="11"/>
  <c r="DB113" i="3"/>
  <c r="DB114" i="3"/>
  <c r="DH114" i="3"/>
  <c r="DK118" i="3" l="1"/>
  <c r="DK114" i="3"/>
  <c r="DK113" i="3"/>
  <c r="DK112" i="3"/>
  <c r="DK111" i="3"/>
  <c r="DK116" i="3"/>
  <c r="DK115" i="3"/>
  <c r="DL114" i="3"/>
  <c r="DL116" i="3"/>
  <c r="DL112" i="3"/>
  <c r="DL113" i="3"/>
  <c r="DL115" i="3"/>
  <c r="DL111" i="3"/>
  <c r="DL118" i="3"/>
  <c r="DE114" i="3"/>
  <c r="DA114" i="3"/>
  <c r="CX113" i="3"/>
  <c r="CW114" i="3"/>
  <c r="CX114" i="3"/>
  <c r="CW113" i="3"/>
  <c r="CY114" i="3"/>
  <c r="DG114" i="3"/>
  <c r="DA113" i="3"/>
  <c r="CY113" i="3"/>
  <c r="CZ113" i="3"/>
  <c r="DG113" i="3"/>
  <c r="DF113" i="3"/>
  <c r="DC114" i="3"/>
  <c r="DC113" i="3"/>
  <c r="DD114" i="3"/>
  <c r="DD113" i="3"/>
  <c r="CU114" i="3" l="1"/>
  <c r="CT114" i="3"/>
  <c r="CT113" i="3"/>
  <c r="CU113" i="3"/>
  <c r="G11" i="3" l="1"/>
  <c r="F11" i="3"/>
  <c r="E11" i="3"/>
  <c r="D11" i="3"/>
  <c r="G29" i="3"/>
  <c r="F29" i="3"/>
  <c r="F88" i="3" s="1"/>
  <c r="E29" i="3"/>
  <c r="E70" i="3" s="1"/>
  <c r="D29" i="3"/>
  <c r="H91" i="3"/>
  <c r="G91" i="3"/>
  <c r="F91" i="3"/>
  <c r="E91" i="3"/>
  <c r="D91" i="3"/>
  <c r="C91" i="3"/>
  <c r="H90" i="3"/>
  <c r="G90" i="3"/>
  <c r="F90" i="3"/>
  <c r="E90" i="3"/>
  <c r="D90" i="3"/>
  <c r="C90" i="3"/>
  <c r="H89" i="3"/>
  <c r="G89" i="3"/>
  <c r="F89" i="3"/>
  <c r="E89" i="3"/>
  <c r="D89" i="3"/>
  <c r="C89" i="3"/>
  <c r="H88" i="3"/>
  <c r="C88" i="3"/>
  <c r="H87" i="3"/>
  <c r="G87" i="3"/>
  <c r="F87" i="3"/>
  <c r="E87" i="3"/>
  <c r="D87" i="3"/>
  <c r="C87" i="3"/>
  <c r="H86" i="3"/>
  <c r="G86" i="3"/>
  <c r="F86" i="3"/>
  <c r="E86" i="3"/>
  <c r="D86" i="3"/>
  <c r="C86" i="3"/>
  <c r="H82" i="3"/>
  <c r="G82" i="3"/>
  <c r="F82" i="3"/>
  <c r="E82" i="3"/>
  <c r="D82" i="3"/>
  <c r="C82" i="3"/>
  <c r="H81" i="3"/>
  <c r="G81" i="3"/>
  <c r="F81" i="3"/>
  <c r="E81" i="3"/>
  <c r="D81" i="3"/>
  <c r="C81" i="3"/>
  <c r="H80" i="3"/>
  <c r="G80" i="3"/>
  <c r="F80" i="3"/>
  <c r="E80" i="3"/>
  <c r="D80" i="3"/>
  <c r="C80" i="3"/>
  <c r="H79" i="3"/>
  <c r="C79" i="3"/>
  <c r="H78" i="3"/>
  <c r="G78" i="3"/>
  <c r="F78" i="3"/>
  <c r="E78" i="3"/>
  <c r="D78" i="3"/>
  <c r="C78" i="3"/>
  <c r="H77" i="3"/>
  <c r="G77" i="3"/>
  <c r="F77" i="3"/>
  <c r="E77" i="3"/>
  <c r="D77" i="3"/>
  <c r="C77" i="3"/>
  <c r="H73" i="3"/>
  <c r="G73" i="3"/>
  <c r="F73" i="3"/>
  <c r="E73" i="3"/>
  <c r="D73" i="3"/>
  <c r="C73" i="3"/>
  <c r="H72" i="3"/>
  <c r="G72" i="3"/>
  <c r="F72" i="3"/>
  <c r="E72" i="3"/>
  <c r="D72" i="3"/>
  <c r="C72" i="3"/>
  <c r="H71" i="3"/>
  <c r="G71" i="3"/>
  <c r="F71" i="3"/>
  <c r="E71" i="3"/>
  <c r="D71" i="3"/>
  <c r="C71" i="3"/>
  <c r="H70" i="3"/>
  <c r="C70" i="3"/>
  <c r="H69" i="3"/>
  <c r="G69" i="3"/>
  <c r="F69" i="3"/>
  <c r="E69" i="3"/>
  <c r="D69" i="3"/>
  <c r="C69" i="3"/>
  <c r="H68" i="3"/>
  <c r="G68" i="3"/>
  <c r="F68" i="3"/>
  <c r="E68" i="3"/>
  <c r="D68" i="3"/>
  <c r="C68" i="3"/>
  <c r="G79" i="3" l="1"/>
  <c r="D79" i="3"/>
  <c r="F70" i="3"/>
  <c r="E88" i="3"/>
  <c r="E79" i="3"/>
  <c r="F79" i="3"/>
  <c r="G88" i="3"/>
  <c r="G70" i="3"/>
  <c r="D70" i="3"/>
  <c r="D88" i="3"/>
  <c r="I27" i="3"/>
  <c r="I28" i="3"/>
  <c r="J28" i="3" s="1"/>
  <c r="I29" i="3"/>
  <c r="J29" i="3" s="1"/>
  <c r="I30" i="3"/>
  <c r="J30" i="3" s="1"/>
  <c r="I31" i="3"/>
  <c r="I32" i="3"/>
  <c r="AY16" i="3"/>
  <c r="AX15" i="3"/>
  <c r="AY15" i="3" s="1"/>
  <c r="AX14" i="3"/>
  <c r="AY14" i="3" s="1"/>
  <c r="AX13" i="3"/>
  <c r="AY13" i="3" s="1"/>
  <c r="AX12" i="3"/>
  <c r="AY12" i="3" s="1"/>
  <c r="AX11" i="3"/>
  <c r="AY11" i="3" s="1"/>
  <c r="AX10" i="3"/>
  <c r="AY10" i="3" s="1"/>
  <c r="AX9" i="3"/>
  <c r="AY9" i="3" s="1"/>
  <c r="AX8" i="3"/>
  <c r="AY8" i="3" s="1"/>
  <c r="AX7" i="3"/>
  <c r="AY7" i="3" s="1"/>
  <c r="AX6" i="3"/>
  <c r="AY6" i="3" s="1"/>
  <c r="AX16" i="3"/>
  <c r="L32" i="3"/>
  <c r="K32" i="3"/>
  <c r="J32" i="3"/>
  <c r="L31" i="3"/>
  <c r="K31" i="3"/>
  <c r="J31" i="3"/>
  <c r="L30" i="3"/>
  <c r="K30" i="3"/>
  <c r="L28" i="3"/>
  <c r="K28" i="3"/>
  <c r="L27" i="3"/>
  <c r="K27" i="3"/>
  <c r="J27" i="3"/>
  <c r="L29" i="3" l="1"/>
  <c r="K29" i="3"/>
  <c r="C47" i="9"/>
  <c r="E47" i="9" s="1"/>
  <c r="H42" i="9"/>
  <c r="G42" i="9"/>
  <c r="F42" i="9"/>
  <c r="E42" i="9"/>
  <c r="D42" i="9"/>
  <c r="C42" i="9"/>
  <c r="H41" i="9"/>
  <c r="G41" i="9"/>
  <c r="F41" i="9"/>
  <c r="E41" i="9"/>
  <c r="D41" i="9"/>
  <c r="C41" i="9"/>
  <c r="H40" i="9"/>
  <c r="G40" i="9"/>
  <c r="F40" i="9"/>
  <c r="E40" i="9"/>
  <c r="D40" i="9"/>
  <c r="C40" i="9"/>
  <c r="K26" i="9"/>
  <c r="J26" i="9"/>
  <c r="K25" i="9"/>
  <c r="J25" i="9"/>
  <c r="K24" i="9"/>
  <c r="J24" i="9"/>
  <c r="K23" i="9"/>
  <c r="J23" i="9"/>
  <c r="K22" i="9"/>
  <c r="J22" i="9"/>
  <c r="K21" i="9"/>
  <c r="J21" i="9"/>
  <c r="K20" i="9"/>
  <c r="J20" i="9"/>
  <c r="K19" i="9"/>
  <c r="J19" i="9"/>
  <c r="K18" i="9"/>
  <c r="J18" i="9"/>
  <c r="K17" i="9"/>
  <c r="J17" i="9"/>
  <c r="K16" i="9"/>
  <c r="J16" i="9"/>
  <c r="K15" i="9"/>
  <c r="J15" i="9"/>
  <c r="H44" i="9" l="1"/>
  <c r="F45" i="9"/>
  <c r="F43" i="9"/>
  <c r="G43" i="9"/>
  <c r="C43" i="9"/>
  <c r="G44" i="9"/>
  <c r="E44" i="9"/>
  <c r="C45" i="9"/>
  <c r="D43" i="9"/>
  <c r="F44" i="9"/>
  <c r="D45" i="9"/>
  <c r="E43" i="9"/>
  <c r="C44" i="9"/>
  <c r="E45" i="9"/>
  <c r="G45" i="9"/>
  <c r="H43" i="9"/>
  <c r="H45" i="9"/>
  <c r="D44" i="9"/>
  <c r="J91" i="3"/>
  <c r="J90" i="3"/>
  <c r="J89" i="3"/>
  <c r="J88" i="3"/>
  <c r="J87" i="3"/>
  <c r="J86" i="3"/>
  <c r="J82" i="3"/>
  <c r="J81" i="3"/>
  <c r="J80" i="3"/>
  <c r="J79" i="3"/>
  <c r="J78" i="3"/>
  <c r="J77" i="3"/>
  <c r="J73" i="3"/>
  <c r="J72" i="3"/>
  <c r="J71" i="3"/>
  <c r="J70" i="3"/>
  <c r="J69" i="3"/>
  <c r="J68" i="3"/>
  <c r="S69" i="3" l="1"/>
  <c r="C26" i="10"/>
  <c r="O87" i="3"/>
  <c r="C42" i="10"/>
  <c r="R69" i="3"/>
  <c r="C27" i="10"/>
  <c r="Q87" i="3"/>
  <c r="C43" i="10"/>
  <c r="N87" i="3"/>
  <c r="C40" i="10"/>
  <c r="P78" i="3"/>
  <c r="C32" i="10"/>
  <c r="R87" i="3"/>
  <c r="C45" i="10"/>
  <c r="P87" i="3"/>
  <c r="C41" i="10"/>
  <c r="O69" i="3"/>
  <c r="C24" i="10"/>
  <c r="Q78" i="3"/>
  <c r="C34" i="10"/>
  <c r="S87" i="3"/>
  <c r="C44" i="10"/>
  <c r="O78" i="3"/>
  <c r="C33" i="10"/>
  <c r="P69" i="3"/>
  <c r="C23" i="10"/>
  <c r="R78" i="3"/>
  <c r="C36" i="10"/>
  <c r="N78" i="3"/>
  <c r="C31" i="10"/>
  <c r="N69" i="3"/>
  <c r="C22" i="10"/>
  <c r="Q69" i="3"/>
  <c r="C25" i="10"/>
  <c r="S78" i="3"/>
  <c r="C35" i="10"/>
  <c r="CF78" i="3" a="1"/>
  <c r="CF69" i="3" a="1"/>
  <c r="CF87" i="3" a="1"/>
  <c r="K26" i="8"/>
  <c r="K25" i="8"/>
  <c r="K24" i="8"/>
  <c r="K23" i="8"/>
  <c r="K22" i="8"/>
  <c r="K21" i="8"/>
  <c r="K20" i="8"/>
  <c r="K19" i="8"/>
  <c r="D43" i="8" s="1"/>
  <c r="K18" i="8"/>
  <c r="K17" i="8"/>
  <c r="K16" i="8"/>
  <c r="G43" i="8" s="1"/>
  <c r="K15" i="8"/>
  <c r="C47" i="8"/>
  <c r="E47" i="8" s="1"/>
  <c r="H42" i="8"/>
  <c r="G42" i="8"/>
  <c r="F42" i="8"/>
  <c r="E42" i="8"/>
  <c r="D42" i="8"/>
  <c r="C42" i="8"/>
  <c r="H41" i="8"/>
  <c r="G41" i="8"/>
  <c r="F41" i="8"/>
  <c r="E41" i="8"/>
  <c r="D41" i="8"/>
  <c r="C41" i="8"/>
  <c r="H40" i="8"/>
  <c r="G40" i="8"/>
  <c r="F40" i="8"/>
  <c r="E40" i="8"/>
  <c r="D40" i="8"/>
  <c r="C40" i="8"/>
  <c r="J26" i="8"/>
  <c r="J25" i="8"/>
  <c r="J24" i="8"/>
  <c r="J23" i="8"/>
  <c r="J22" i="8"/>
  <c r="J21" i="8"/>
  <c r="J20" i="8"/>
  <c r="J19" i="8"/>
  <c r="J18" i="8"/>
  <c r="J17" i="8"/>
  <c r="J16" i="8"/>
  <c r="J15" i="8"/>
  <c r="K23" i="7"/>
  <c r="K22" i="7"/>
  <c r="K21" i="7"/>
  <c r="K20" i="7"/>
  <c r="K19" i="7"/>
  <c r="K18" i="7"/>
  <c r="J26" i="7"/>
  <c r="J25" i="7"/>
  <c r="J24" i="7"/>
  <c r="J23" i="7"/>
  <c r="J22" i="7"/>
  <c r="J21" i="7"/>
  <c r="C47" i="7"/>
  <c r="E47" i="7" s="1"/>
  <c r="H42" i="7"/>
  <c r="G42" i="7"/>
  <c r="F42" i="7"/>
  <c r="E42" i="7"/>
  <c r="D42" i="7"/>
  <c r="C42" i="7"/>
  <c r="H41" i="7"/>
  <c r="G41" i="7"/>
  <c r="F41" i="7"/>
  <c r="E41" i="7"/>
  <c r="D41" i="7"/>
  <c r="C41" i="7"/>
  <c r="H40" i="7"/>
  <c r="G40" i="7"/>
  <c r="F40" i="7"/>
  <c r="E40" i="7"/>
  <c r="D40" i="7"/>
  <c r="C40" i="7"/>
  <c r="K26" i="7"/>
  <c r="K25" i="7"/>
  <c r="K24" i="7"/>
  <c r="J20" i="7"/>
  <c r="J19" i="7"/>
  <c r="J18" i="7"/>
  <c r="K17" i="7"/>
  <c r="J17" i="7"/>
  <c r="K16" i="7"/>
  <c r="J16" i="7"/>
  <c r="K15" i="7"/>
  <c r="J15" i="7"/>
  <c r="H42" i="5"/>
  <c r="G42" i="5"/>
  <c r="F42" i="5"/>
  <c r="E42" i="5"/>
  <c r="H41" i="5"/>
  <c r="G41" i="5"/>
  <c r="F41" i="5"/>
  <c r="E41" i="5"/>
  <c r="H40" i="5"/>
  <c r="G40" i="5"/>
  <c r="F40" i="5"/>
  <c r="E40" i="5"/>
  <c r="D42" i="5"/>
  <c r="D41" i="5"/>
  <c r="D40" i="5"/>
  <c r="C47" i="5"/>
  <c r="E47" i="5" s="1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C41" i="5"/>
  <c r="C42" i="5"/>
  <c r="C40" i="5"/>
  <c r="H109" i="3"/>
  <c r="G109" i="3"/>
  <c r="F109" i="3"/>
  <c r="E109" i="3"/>
  <c r="D109" i="3"/>
  <c r="C109" i="3"/>
  <c r="H108" i="3"/>
  <c r="G108" i="3"/>
  <c r="F108" i="3"/>
  <c r="E108" i="3"/>
  <c r="D108" i="3"/>
  <c r="C108" i="3"/>
  <c r="H107" i="3"/>
  <c r="G107" i="3"/>
  <c r="F107" i="3"/>
  <c r="E107" i="3"/>
  <c r="D107" i="3"/>
  <c r="C107" i="3"/>
  <c r="H106" i="3"/>
  <c r="G106" i="3"/>
  <c r="F106" i="3"/>
  <c r="E106" i="3"/>
  <c r="D106" i="3"/>
  <c r="C106" i="3"/>
  <c r="H105" i="3"/>
  <c r="G105" i="3"/>
  <c r="F105" i="3"/>
  <c r="E105" i="3"/>
  <c r="D105" i="3"/>
  <c r="C105" i="3"/>
  <c r="H104" i="3"/>
  <c r="G104" i="3"/>
  <c r="F104" i="3"/>
  <c r="E104" i="3"/>
  <c r="D104" i="3"/>
  <c r="C104" i="3"/>
  <c r="H100" i="3"/>
  <c r="G100" i="3"/>
  <c r="F100" i="3"/>
  <c r="E100" i="3"/>
  <c r="D100" i="3"/>
  <c r="C100" i="3"/>
  <c r="H99" i="3"/>
  <c r="G99" i="3"/>
  <c r="F99" i="3"/>
  <c r="E99" i="3"/>
  <c r="D99" i="3"/>
  <c r="C99" i="3"/>
  <c r="H98" i="3"/>
  <c r="G98" i="3"/>
  <c r="F98" i="3"/>
  <c r="E98" i="3"/>
  <c r="D98" i="3"/>
  <c r="C98" i="3"/>
  <c r="H97" i="3"/>
  <c r="G97" i="3"/>
  <c r="F97" i="3"/>
  <c r="E97" i="3"/>
  <c r="D97" i="3"/>
  <c r="C97" i="3"/>
  <c r="H96" i="3"/>
  <c r="G96" i="3"/>
  <c r="F96" i="3"/>
  <c r="E96" i="3"/>
  <c r="D96" i="3"/>
  <c r="C96" i="3"/>
  <c r="H95" i="3"/>
  <c r="G95" i="3"/>
  <c r="F95" i="3"/>
  <c r="E95" i="3"/>
  <c r="D95" i="3"/>
  <c r="K95" i="3" s="1"/>
  <c r="C95" i="3"/>
  <c r="I86" i="3"/>
  <c r="I79" i="3"/>
  <c r="I70" i="3"/>
  <c r="H64" i="3"/>
  <c r="G64" i="3"/>
  <c r="F64" i="3"/>
  <c r="E64" i="3"/>
  <c r="D64" i="3"/>
  <c r="C64" i="3"/>
  <c r="H63" i="3"/>
  <c r="G63" i="3"/>
  <c r="F63" i="3"/>
  <c r="E63" i="3"/>
  <c r="D63" i="3"/>
  <c r="C63" i="3"/>
  <c r="H62" i="3"/>
  <c r="G62" i="3"/>
  <c r="F62" i="3"/>
  <c r="E62" i="3"/>
  <c r="D62" i="3"/>
  <c r="C62" i="3"/>
  <c r="H61" i="3"/>
  <c r="G61" i="3"/>
  <c r="F61" i="3"/>
  <c r="E61" i="3"/>
  <c r="D61" i="3"/>
  <c r="C61" i="3"/>
  <c r="H60" i="3"/>
  <c r="G60" i="3"/>
  <c r="F60" i="3"/>
  <c r="E60" i="3"/>
  <c r="D60" i="3"/>
  <c r="C60" i="3"/>
  <c r="H59" i="3"/>
  <c r="G59" i="3"/>
  <c r="F59" i="3"/>
  <c r="E59" i="3"/>
  <c r="D59" i="3"/>
  <c r="C59" i="3"/>
  <c r="I59" i="3" s="1"/>
  <c r="B13" i="10" s="1"/>
  <c r="K86" i="3"/>
  <c r="I72" i="3"/>
  <c r="L71" i="3"/>
  <c r="L50" i="3"/>
  <c r="K50" i="3"/>
  <c r="I50" i="3"/>
  <c r="J50" i="3" s="1"/>
  <c r="L49" i="3"/>
  <c r="K49" i="3"/>
  <c r="I49" i="3"/>
  <c r="J49" i="3" s="1"/>
  <c r="L48" i="3"/>
  <c r="K48" i="3"/>
  <c r="I48" i="3"/>
  <c r="J48" i="3" s="1"/>
  <c r="L47" i="3"/>
  <c r="K47" i="3"/>
  <c r="I47" i="3"/>
  <c r="J47" i="3" s="1"/>
  <c r="L46" i="3"/>
  <c r="K46" i="3"/>
  <c r="I46" i="3"/>
  <c r="J46" i="3" s="1"/>
  <c r="L45" i="3"/>
  <c r="K45" i="3"/>
  <c r="I45" i="3"/>
  <c r="J45" i="3" s="1"/>
  <c r="L41" i="3"/>
  <c r="K41" i="3"/>
  <c r="I41" i="3"/>
  <c r="J41" i="3" s="1"/>
  <c r="L40" i="3"/>
  <c r="K40" i="3"/>
  <c r="I40" i="3"/>
  <c r="J40" i="3" s="1"/>
  <c r="L39" i="3"/>
  <c r="K39" i="3"/>
  <c r="I39" i="3"/>
  <c r="J39" i="3" s="1"/>
  <c r="L38" i="3"/>
  <c r="K38" i="3"/>
  <c r="I38" i="3"/>
  <c r="J38" i="3" s="1"/>
  <c r="L37" i="3"/>
  <c r="K37" i="3"/>
  <c r="I37" i="3"/>
  <c r="J37" i="3" s="1"/>
  <c r="L36" i="3"/>
  <c r="K36" i="3"/>
  <c r="I36" i="3"/>
  <c r="J36" i="3" s="1"/>
  <c r="L23" i="3"/>
  <c r="K23" i="3"/>
  <c r="L22" i="3"/>
  <c r="K22" i="3"/>
  <c r="L21" i="3"/>
  <c r="K21" i="3"/>
  <c r="L20" i="3"/>
  <c r="K20" i="3"/>
  <c r="L19" i="3"/>
  <c r="K19" i="3"/>
  <c r="L18" i="3"/>
  <c r="K18" i="3"/>
  <c r="L14" i="3"/>
  <c r="K14" i="3"/>
  <c r="L13" i="3"/>
  <c r="K13" i="3"/>
  <c r="L12" i="3"/>
  <c r="K12" i="3"/>
  <c r="L11" i="3"/>
  <c r="K11" i="3"/>
  <c r="L10" i="3"/>
  <c r="K10" i="3"/>
  <c r="L9" i="3"/>
  <c r="K9" i="3"/>
  <c r="I23" i="3"/>
  <c r="I22" i="3"/>
  <c r="I21" i="3"/>
  <c r="I20" i="3"/>
  <c r="I19" i="3"/>
  <c r="I18" i="3"/>
  <c r="I14" i="3"/>
  <c r="J14" i="3" s="1"/>
  <c r="I13" i="3"/>
  <c r="J13" i="3" s="1"/>
  <c r="I12" i="3"/>
  <c r="J12" i="3" s="1"/>
  <c r="I11" i="3"/>
  <c r="J11" i="3" s="1"/>
  <c r="I10" i="3"/>
  <c r="J10" i="3" s="1"/>
  <c r="I9" i="3"/>
  <c r="J9" i="3" s="1"/>
  <c r="AS88" i="4"/>
  <c r="AR88" i="4"/>
  <c r="AS87" i="4"/>
  <c r="AR87" i="4"/>
  <c r="AS86" i="4"/>
  <c r="AR86" i="4"/>
  <c r="AS82" i="4"/>
  <c r="AR82" i="4"/>
  <c r="AS81" i="4"/>
  <c r="AR81" i="4"/>
  <c r="AS80" i="4"/>
  <c r="AR80" i="4"/>
  <c r="AS73" i="4"/>
  <c r="AR73" i="4"/>
  <c r="AS72" i="4"/>
  <c r="AR72" i="4"/>
  <c r="AS71" i="4"/>
  <c r="AR71" i="4"/>
  <c r="AS67" i="4"/>
  <c r="AR67" i="4"/>
  <c r="AS66" i="4"/>
  <c r="AR66" i="4"/>
  <c r="AS65" i="4"/>
  <c r="AR65" i="4"/>
  <c r="AS61" i="4"/>
  <c r="AR61" i="4"/>
  <c r="AS60" i="4"/>
  <c r="AR60" i="4"/>
  <c r="AS59" i="4"/>
  <c r="AR59" i="4"/>
  <c r="AS55" i="4"/>
  <c r="AR55" i="4"/>
  <c r="AS54" i="4"/>
  <c r="AR54" i="4"/>
  <c r="AS53" i="4"/>
  <c r="AR53" i="4"/>
  <c r="AS48" i="4"/>
  <c r="AR48" i="4"/>
  <c r="AS47" i="4"/>
  <c r="AR47" i="4"/>
  <c r="AS46" i="4"/>
  <c r="AR46" i="4"/>
  <c r="AS42" i="4"/>
  <c r="AR42" i="4"/>
  <c r="AS41" i="4"/>
  <c r="AR41" i="4"/>
  <c r="AS40" i="4"/>
  <c r="AR40" i="4"/>
  <c r="AS32" i="4"/>
  <c r="AR32" i="4"/>
  <c r="AS31" i="4"/>
  <c r="AR31" i="4"/>
  <c r="AS30" i="4"/>
  <c r="AR30" i="4"/>
  <c r="AS26" i="4"/>
  <c r="AR26" i="4"/>
  <c r="AS25" i="4"/>
  <c r="AR25" i="4"/>
  <c r="AS24" i="4"/>
  <c r="AR24" i="4"/>
  <c r="AS20" i="4"/>
  <c r="AR20" i="4"/>
  <c r="AS19" i="4"/>
  <c r="AR19" i="4"/>
  <c r="AS18" i="4"/>
  <c r="AR18" i="4"/>
  <c r="AS14" i="4"/>
  <c r="AR14" i="4"/>
  <c r="AS13" i="4"/>
  <c r="AR13" i="4"/>
  <c r="AS12" i="4"/>
  <c r="AR12" i="4"/>
  <c r="I104" i="3" l="1"/>
  <c r="B58" i="10" s="1"/>
  <c r="N97" i="3"/>
  <c r="F49" i="10"/>
  <c r="P68" i="3"/>
  <c r="B23" i="10"/>
  <c r="P77" i="3"/>
  <c r="B32" i="10"/>
  <c r="R68" i="3"/>
  <c r="B27" i="10"/>
  <c r="N86" i="3"/>
  <c r="B40" i="10"/>
  <c r="N88" i="3"/>
  <c r="F40" i="10"/>
  <c r="Q72" i="3"/>
  <c r="G25" i="10"/>
  <c r="G44" i="7"/>
  <c r="L61" i="3"/>
  <c r="I95" i="3"/>
  <c r="B49" i="10" s="1"/>
  <c r="CF69" i="3"/>
  <c r="CQ69" i="3"/>
  <c r="CO69" i="3"/>
  <c r="CM69" i="3"/>
  <c r="CP69" i="3"/>
  <c r="CK69" i="3"/>
  <c r="CI69" i="3"/>
  <c r="CG69" i="3"/>
  <c r="CL69" i="3"/>
  <c r="CJ69" i="3"/>
  <c r="CH69" i="3"/>
  <c r="CN69" i="3"/>
  <c r="CH87" i="3"/>
  <c r="CL87" i="3"/>
  <c r="CP87" i="3"/>
  <c r="CI87" i="3"/>
  <c r="CM87" i="3"/>
  <c r="CQ87" i="3"/>
  <c r="CF87" i="3"/>
  <c r="CJ87" i="3"/>
  <c r="CN87" i="3"/>
  <c r="CG87" i="3"/>
  <c r="CK87" i="3"/>
  <c r="CO87" i="3"/>
  <c r="CF78" i="3"/>
  <c r="CP78" i="3"/>
  <c r="CN78" i="3"/>
  <c r="CL78" i="3"/>
  <c r="CO78" i="3"/>
  <c r="CJ78" i="3"/>
  <c r="CH78" i="3"/>
  <c r="CM78" i="3"/>
  <c r="CK78" i="3"/>
  <c r="CI78" i="3"/>
  <c r="CG78" i="3"/>
  <c r="CQ78" i="3"/>
  <c r="N59" i="3"/>
  <c r="J59" i="3"/>
  <c r="N104" i="3"/>
  <c r="J104" i="3"/>
  <c r="N95" i="3"/>
  <c r="J95" i="3"/>
  <c r="K59" i="3"/>
  <c r="K61" i="3"/>
  <c r="L63" i="3"/>
  <c r="L64" i="3"/>
  <c r="L69" i="3"/>
  <c r="K72" i="3"/>
  <c r="K77" i="3"/>
  <c r="L86" i="3"/>
  <c r="L89" i="3"/>
  <c r="L91" i="3"/>
  <c r="K104" i="3"/>
  <c r="K108" i="3"/>
  <c r="H45" i="5"/>
  <c r="G45" i="5"/>
  <c r="F45" i="5"/>
  <c r="E45" i="5"/>
  <c r="D45" i="5"/>
  <c r="C45" i="5"/>
  <c r="G44" i="5"/>
  <c r="H44" i="5"/>
  <c r="F44" i="5"/>
  <c r="E44" i="5"/>
  <c r="D44" i="5"/>
  <c r="C44" i="5"/>
  <c r="H43" i="5"/>
  <c r="G43" i="5"/>
  <c r="F43" i="5"/>
  <c r="E43" i="5"/>
  <c r="D43" i="5"/>
  <c r="C43" i="5"/>
  <c r="F45" i="7"/>
  <c r="D45" i="7"/>
  <c r="C45" i="7"/>
  <c r="F43" i="7"/>
  <c r="H43" i="7"/>
  <c r="G43" i="7"/>
  <c r="D43" i="7"/>
  <c r="H45" i="7"/>
  <c r="H44" i="7"/>
  <c r="C43" i="7"/>
  <c r="D45" i="8"/>
  <c r="G45" i="8"/>
  <c r="F44" i="8"/>
  <c r="E44" i="8"/>
  <c r="D44" i="8"/>
  <c r="C44" i="8"/>
  <c r="H44" i="8"/>
  <c r="G44" i="8"/>
  <c r="H43" i="8"/>
  <c r="E43" i="8"/>
  <c r="K64" i="3"/>
  <c r="K89" i="3"/>
  <c r="I62" i="3"/>
  <c r="B16" i="10" s="1"/>
  <c r="I68" i="3"/>
  <c r="I73" i="3"/>
  <c r="I80" i="3"/>
  <c r="I87" i="3"/>
  <c r="I60" i="3"/>
  <c r="B15" i="10" s="1"/>
  <c r="I61" i="3"/>
  <c r="B14" i="10" s="1"/>
  <c r="I63" i="3"/>
  <c r="B18" i="10" s="1"/>
  <c r="I64" i="3"/>
  <c r="B17" i="10" s="1"/>
  <c r="I69" i="3"/>
  <c r="I71" i="3"/>
  <c r="I77" i="3"/>
  <c r="I78" i="3"/>
  <c r="I81" i="3"/>
  <c r="I82" i="3"/>
  <c r="I88" i="3"/>
  <c r="L59" i="3"/>
  <c r="K63" i="3"/>
  <c r="K69" i="3"/>
  <c r="K71" i="3"/>
  <c r="L72" i="3"/>
  <c r="L77" i="3"/>
  <c r="L78" i="3"/>
  <c r="L80" i="3"/>
  <c r="L82" i="3"/>
  <c r="K88" i="3"/>
  <c r="K91" i="3"/>
  <c r="L95" i="3"/>
  <c r="L96" i="3"/>
  <c r="L98" i="3"/>
  <c r="L99" i="3"/>
  <c r="L100" i="3"/>
  <c r="L104" i="3"/>
  <c r="L105" i="3"/>
  <c r="L107" i="3"/>
  <c r="L108" i="3"/>
  <c r="L109" i="3"/>
  <c r="I89" i="3"/>
  <c r="I90" i="3"/>
  <c r="I91" i="3"/>
  <c r="I96" i="3"/>
  <c r="B51" i="10" s="1"/>
  <c r="I97" i="3"/>
  <c r="B50" i="10" s="1"/>
  <c r="I98" i="3"/>
  <c r="B52" i="10" s="1"/>
  <c r="I99" i="3"/>
  <c r="B54" i="10" s="1"/>
  <c r="I100" i="3"/>
  <c r="B53" i="10" s="1"/>
  <c r="I105" i="3"/>
  <c r="B60" i="10" s="1"/>
  <c r="I106" i="3"/>
  <c r="B59" i="10" s="1"/>
  <c r="I107" i="3"/>
  <c r="B61" i="10" s="1"/>
  <c r="I108" i="3"/>
  <c r="B63" i="10" s="1"/>
  <c r="I109" i="3"/>
  <c r="B62" i="10" s="1"/>
  <c r="L62" i="3"/>
  <c r="K62" i="3"/>
  <c r="L70" i="3"/>
  <c r="K70" i="3"/>
  <c r="L79" i="3"/>
  <c r="K79" i="3"/>
  <c r="L97" i="3"/>
  <c r="K97" i="3"/>
  <c r="L106" i="3"/>
  <c r="K106" i="3"/>
  <c r="L60" i="3"/>
  <c r="K60" i="3"/>
  <c r="L68" i="3"/>
  <c r="K68" i="3"/>
  <c r="L73" i="3"/>
  <c r="K73" i="3"/>
  <c r="L81" i="3"/>
  <c r="K81" i="3"/>
  <c r="L87" i="3"/>
  <c r="K87" i="3"/>
  <c r="L90" i="3"/>
  <c r="K90" i="3"/>
  <c r="L88" i="3"/>
  <c r="K99" i="3"/>
  <c r="E45" i="8"/>
  <c r="F43" i="8"/>
  <c r="F45" i="8"/>
  <c r="H45" i="8"/>
  <c r="C43" i="8"/>
  <c r="C45" i="8"/>
  <c r="C44" i="7"/>
  <c r="G45" i="7"/>
  <c r="E43" i="7"/>
  <c r="E44" i="7"/>
  <c r="E45" i="7"/>
  <c r="D44" i="7"/>
  <c r="F44" i="7"/>
  <c r="K105" i="3"/>
  <c r="K107" i="3"/>
  <c r="K109" i="3"/>
  <c r="K96" i="3"/>
  <c r="K98" i="3"/>
  <c r="K100" i="3"/>
  <c r="K78" i="3"/>
  <c r="K80" i="3"/>
  <c r="K82" i="3"/>
  <c r="R99" i="3" l="1"/>
  <c r="G54" i="10"/>
  <c r="S61" i="3"/>
  <c r="F17" i="10"/>
  <c r="N106" i="3"/>
  <c r="CF106" i="3" s="1" a="1"/>
  <c r="CM106" i="3" s="1"/>
  <c r="F58" i="10"/>
  <c r="R63" i="3"/>
  <c r="G18" i="10"/>
  <c r="S63" i="3"/>
  <c r="G17" i="10"/>
  <c r="Q99" i="3"/>
  <c r="G52" i="10"/>
  <c r="Q61" i="3"/>
  <c r="F16" i="10"/>
  <c r="R108" i="3"/>
  <c r="G63" i="10"/>
  <c r="N99" i="3"/>
  <c r="G49" i="10"/>
  <c r="N96" i="3"/>
  <c r="C49" i="10"/>
  <c r="R106" i="3"/>
  <c r="F63" i="10"/>
  <c r="S108" i="3"/>
  <c r="G62" i="10"/>
  <c r="Q97" i="3"/>
  <c r="F52" i="10"/>
  <c r="P106" i="3"/>
  <c r="F59" i="10"/>
  <c r="O97" i="3"/>
  <c r="F51" i="10"/>
  <c r="P108" i="3"/>
  <c r="G59" i="10"/>
  <c r="Q63" i="3"/>
  <c r="G16" i="10"/>
  <c r="Q108" i="3"/>
  <c r="G61" i="10"/>
  <c r="O61" i="3"/>
  <c r="BO61" i="3" s="1" a="1"/>
  <c r="F15" i="10"/>
  <c r="O63" i="3"/>
  <c r="G15" i="10"/>
  <c r="N61" i="3"/>
  <c r="F13" i="10"/>
  <c r="S106" i="3"/>
  <c r="F62" i="10"/>
  <c r="P97" i="3"/>
  <c r="U97" i="3" s="1" a="1"/>
  <c r="F50" i="10"/>
  <c r="O108" i="3"/>
  <c r="G60" i="10"/>
  <c r="R61" i="3"/>
  <c r="F18" i="10"/>
  <c r="N105" i="3"/>
  <c r="C58" i="10"/>
  <c r="O106" i="3"/>
  <c r="F60" i="10"/>
  <c r="S99" i="3"/>
  <c r="G53" i="10"/>
  <c r="N60" i="3"/>
  <c r="C13" i="10"/>
  <c r="P61" i="3"/>
  <c r="F14" i="10"/>
  <c r="S97" i="3"/>
  <c r="F53" i="10"/>
  <c r="O99" i="3"/>
  <c r="G51" i="10"/>
  <c r="R97" i="3"/>
  <c r="F54" i="10"/>
  <c r="Q106" i="3"/>
  <c r="F61" i="10"/>
  <c r="P99" i="3"/>
  <c r="U99" i="3" s="1" a="1"/>
  <c r="AA99" i="3" s="1"/>
  <c r="G50" i="10"/>
  <c r="N108" i="3"/>
  <c r="G58" i="10"/>
  <c r="N63" i="3"/>
  <c r="G13" i="10"/>
  <c r="P63" i="3"/>
  <c r="G14" i="10"/>
  <c r="N81" i="3"/>
  <c r="G31" i="10"/>
  <c r="O77" i="3"/>
  <c r="B33" i="10"/>
  <c r="S88" i="3"/>
  <c r="F44" i="10"/>
  <c r="S70" i="3"/>
  <c r="F26" i="10"/>
  <c r="P88" i="3"/>
  <c r="F41" i="10"/>
  <c r="O68" i="3"/>
  <c r="B24" i="10"/>
  <c r="N68" i="3"/>
  <c r="B22" i="10"/>
  <c r="R70" i="3"/>
  <c r="F27" i="10"/>
  <c r="O79" i="3"/>
  <c r="F33" i="10"/>
  <c r="R77" i="3"/>
  <c r="B36" i="10"/>
  <c r="S90" i="3"/>
  <c r="G44" i="10"/>
  <c r="R72" i="3"/>
  <c r="G27" i="10"/>
  <c r="S68" i="3"/>
  <c r="B26" i="10"/>
  <c r="P90" i="3"/>
  <c r="G41" i="10"/>
  <c r="S72" i="3"/>
  <c r="G26" i="10"/>
  <c r="S81" i="3"/>
  <c r="G35" i="10"/>
  <c r="O72" i="3"/>
  <c r="G24" i="10"/>
  <c r="O88" i="3"/>
  <c r="F42" i="10"/>
  <c r="P72" i="3"/>
  <c r="G23" i="10"/>
  <c r="R81" i="3"/>
  <c r="G36" i="10"/>
  <c r="O70" i="3"/>
  <c r="F24" i="10"/>
  <c r="N79" i="3"/>
  <c r="F31" i="10"/>
  <c r="S79" i="3"/>
  <c r="F35" i="10"/>
  <c r="R88" i="3"/>
  <c r="F45" i="10"/>
  <c r="N70" i="3"/>
  <c r="F22" i="10"/>
  <c r="P79" i="3"/>
  <c r="F32" i="10"/>
  <c r="S86" i="3"/>
  <c r="B44" i="10"/>
  <c r="Q81" i="3"/>
  <c r="G34" i="10"/>
  <c r="P86" i="3"/>
  <c r="B41" i="10"/>
  <c r="Q88" i="3"/>
  <c r="F43" i="10"/>
  <c r="Q86" i="3"/>
  <c r="B43" i="10"/>
  <c r="O90" i="3"/>
  <c r="G42" i="10"/>
  <c r="Q68" i="3"/>
  <c r="B25" i="10"/>
  <c r="Q79" i="3"/>
  <c r="F34" i="10"/>
  <c r="R90" i="3"/>
  <c r="G45" i="10"/>
  <c r="N72" i="3"/>
  <c r="G22" i="10"/>
  <c r="P81" i="3"/>
  <c r="G32" i="10"/>
  <c r="R86" i="3"/>
  <c r="B45" i="10"/>
  <c r="O81" i="3"/>
  <c r="G33" i="10"/>
  <c r="S77" i="3"/>
  <c r="B35" i="10"/>
  <c r="P70" i="3"/>
  <c r="F23" i="10"/>
  <c r="O86" i="3"/>
  <c r="B42" i="10"/>
  <c r="Q90" i="3"/>
  <c r="G43" i="10"/>
  <c r="R79" i="3"/>
  <c r="F36" i="10"/>
  <c r="Q70" i="3"/>
  <c r="F25" i="10"/>
  <c r="N77" i="3"/>
  <c r="B31" i="10"/>
  <c r="Q77" i="3"/>
  <c r="B34" i="10"/>
  <c r="N90" i="3"/>
  <c r="G40" i="10"/>
  <c r="CF61" i="3" a="1"/>
  <c r="CO61" i="3" s="1"/>
  <c r="CF63" i="3" a="1"/>
  <c r="BO63" i="3" a="1"/>
  <c r="BP63" i="3" s="1"/>
  <c r="U108" i="3" a="1"/>
  <c r="Y108" i="3" s="1"/>
  <c r="CF108" i="3" a="1"/>
  <c r="S104" i="3"/>
  <c r="J109" i="3"/>
  <c r="R104" i="3"/>
  <c r="J108" i="3"/>
  <c r="Q104" i="3"/>
  <c r="J107" i="3"/>
  <c r="P104" i="3"/>
  <c r="J106" i="3"/>
  <c r="O104" i="3"/>
  <c r="J105" i="3"/>
  <c r="S95" i="3"/>
  <c r="J100" i="3"/>
  <c r="R95" i="3"/>
  <c r="J99" i="3"/>
  <c r="Q95" i="3"/>
  <c r="J98" i="3"/>
  <c r="P95" i="3"/>
  <c r="J97" i="3"/>
  <c r="O95" i="3"/>
  <c r="J96" i="3"/>
  <c r="S59" i="3"/>
  <c r="J64" i="3"/>
  <c r="R59" i="3"/>
  <c r="J63" i="3"/>
  <c r="P59" i="3"/>
  <c r="J61" i="3"/>
  <c r="O59" i="3"/>
  <c r="J60" i="3"/>
  <c r="Q59" i="3"/>
  <c r="J62" i="3"/>
  <c r="AX108" i="3" a="1"/>
  <c r="BD108" i="3" s="1"/>
  <c r="U61" i="3" a="1"/>
  <c r="AA61" i="3" s="1"/>
  <c r="BO108" i="3" a="1"/>
  <c r="BU108" i="3" s="1"/>
  <c r="AX63" i="3" a="1"/>
  <c r="BH63" i="3" s="1"/>
  <c r="AK108" i="3"/>
  <c r="AX61" i="3" a="1"/>
  <c r="U63" i="3" a="1"/>
  <c r="U106" i="3" a="1"/>
  <c r="AX106" i="3" a="1"/>
  <c r="CF70" i="3" l="1" a="1"/>
  <c r="CH70" i="3" s="1"/>
  <c r="CF77" i="3" a="1"/>
  <c r="CN77" i="3" s="1"/>
  <c r="AX90" i="3" a="1"/>
  <c r="BH90" i="3" s="1"/>
  <c r="AX81" i="3" a="1"/>
  <c r="BI81" i="3" s="1"/>
  <c r="AA108" i="3"/>
  <c r="AI108" i="3"/>
  <c r="CF99" i="3" a="1"/>
  <c r="BB108" i="3"/>
  <c r="BO97" i="3" a="1"/>
  <c r="BP97" i="3" s="1"/>
  <c r="AR108" i="3"/>
  <c r="AX97" i="3" a="1"/>
  <c r="X61" i="3"/>
  <c r="U104" i="3" a="1"/>
  <c r="O60" i="3"/>
  <c r="C15" i="10"/>
  <c r="S96" i="3"/>
  <c r="C53" i="10"/>
  <c r="R60" i="3"/>
  <c r="C18" i="10"/>
  <c r="Q96" i="3"/>
  <c r="CF96" i="3" s="1" a="1"/>
  <c r="CO96" i="3" s="1"/>
  <c r="C52" i="10"/>
  <c r="P105" i="3"/>
  <c r="C59" i="10"/>
  <c r="O96" i="3"/>
  <c r="C51" i="10"/>
  <c r="R105" i="3"/>
  <c r="C63" i="10"/>
  <c r="O105" i="3"/>
  <c r="CF105" i="3" s="1" a="1"/>
  <c r="C60" i="10"/>
  <c r="BO99" i="3" a="1"/>
  <c r="BT99" i="3" s="1"/>
  <c r="BO106" i="3" a="1"/>
  <c r="BZ106" i="3" s="1"/>
  <c r="P96" i="3"/>
  <c r="C50" i="10"/>
  <c r="S105" i="3"/>
  <c r="C62" i="10"/>
  <c r="Q60" i="3"/>
  <c r="C16" i="10"/>
  <c r="S60" i="3"/>
  <c r="C17" i="10"/>
  <c r="R96" i="3"/>
  <c r="C54" i="10"/>
  <c r="Q105" i="3"/>
  <c r="C61" i="10"/>
  <c r="P60" i="3"/>
  <c r="C14" i="10"/>
  <c r="AX99" i="3" a="1"/>
  <c r="AY99" i="3" s="1"/>
  <c r="BO72" i="3" a="1"/>
  <c r="BY72" i="3" s="1"/>
  <c r="AX77" i="3" a="1"/>
  <c r="BE77" i="3" s="1"/>
  <c r="U77" i="3" a="1"/>
  <c r="AO77" i="3" s="1"/>
  <c r="BO86" i="3" a="1"/>
  <c r="BW86" i="3" s="1"/>
  <c r="CF90" i="3" a="1"/>
  <c r="CF90" i="3" s="1"/>
  <c r="BO68" i="3" a="1"/>
  <c r="BU68" i="3" s="1"/>
  <c r="BO90" i="3" a="1"/>
  <c r="BR90" i="3" s="1"/>
  <c r="BO77" i="3" a="1"/>
  <c r="BZ77" i="3" s="1"/>
  <c r="U90" i="3" a="1"/>
  <c r="AI90" i="3" s="1"/>
  <c r="AX79" i="3" a="1"/>
  <c r="AX79" i="3" s="1"/>
  <c r="CF88" i="3" a="1"/>
  <c r="CI88" i="3" s="1"/>
  <c r="U70" i="3" a="1"/>
  <c r="AE70" i="3" s="1"/>
  <c r="CF97" i="3" a="1"/>
  <c r="CI97" i="3" s="1"/>
  <c r="U79" i="3" a="1"/>
  <c r="AQ79" i="3" s="1"/>
  <c r="U81" i="3" a="1"/>
  <c r="AP81" i="3" s="1"/>
  <c r="BO81" i="3" a="1"/>
  <c r="BS81" i="3" s="1"/>
  <c r="AX70" i="3" a="1"/>
  <c r="AZ70" i="3" s="1"/>
  <c r="BO70" i="3" a="1"/>
  <c r="BP70" i="3" s="1"/>
  <c r="AX68" i="3" a="1"/>
  <c r="BC68" i="3" s="1"/>
  <c r="CF81" i="3" a="1"/>
  <c r="CL81" i="3" s="1"/>
  <c r="CF72" i="3" a="1"/>
  <c r="CQ72" i="3" s="1"/>
  <c r="U68" i="3" a="1"/>
  <c r="BO79" i="3" a="1"/>
  <c r="BQ79" i="3" s="1"/>
  <c r="CF68" i="3" a="1"/>
  <c r="CJ68" i="3" s="1"/>
  <c r="U72" i="3" a="1"/>
  <c r="AK72" i="3" s="1"/>
  <c r="U88" i="3" a="1"/>
  <c r="W88" i="3" s="1"/>
  <c r="AX86" i="3" a="1"/>
  <c r="BC86" i="3" s="1"/>
  <c r="AX72" i="3" a="1"/>
  <c r="AZ72" i="3" s="1"/>
  <c r="AX88" i="3" a="1"/>
  <c r="BD88" i="3" s="1"/>
  <c r="BO88" i="3" a="1"/>
  <c r="BP88" i="3" s="1"/>
  <c r="CF79" i="3" a="1"/>
  <c r="CG79" i="3" s="1"/>
  <c r="CF86" i="3" a="1"/>
  <c r="CF86" i="3" s="1"/>
  <c r="U86" i="3" a="1"/>
  <c r="AM86" i="3" s="1"/>
  <c r="BO59" i="3" a="1"/>
  <c r="BS59" i="3" s="1"/>
  <c r="U95" i="3" a="1"/>
  <c r="AA95" i="3" s="1"/>
  <c r="CF61" i="3"/>
  <c r="AX104" i="3" a="1"/>
  <c r="BC104" i="3" s="1"/>
  <c r="CQ106" i="3"/>
  <c r="CF95" i="3" a="1"/>
  <c r="CL95" i="3" s="1"/>
  <c r="CF59" i="3" a="1"/>
  <c r="CP59" i="3" s="1"/>
  <c r="BO95" i="3" a="1"/>
  <c r="BV95" i="3" s="1"/>
  <c r="U99" i="3"/>
  <c r="BR63" i="3"/>
  <c r="BD81" i="3"/>
  <c r="Z61" i="3"/>
  <c r="BI63" i="3"/>
  <c r="BA108" i="3"/>
  <c r="AX63" i="3"/>
  <c r="BG108" i="3"/>
  <c r="BV63" i="3"/>
  <c r="BF108" i="3"/>
  <c r="BZ63" i="3"/>
  <c r="AL108" i="3"/>
  <c r="BC63" i="3"/>
  <c r="V108" i="3"/>
  <c r="CQ61" i="3"/>
  <c r="BS108" i="3"/>
  <c r="BB63" i="3"/>
  <c r="BE108" i="3"/>
  <c r="BD63" i="3"/>
  <c r="AJ61" i="3"/>
  <c r="AC108" i="3"/>
  <c r="CK61" i="3"/>
  <c r="CP61" i="3"/>
  <c r="BT106" i="3"/>
  <c r="BQ106" i="3"/>
  <c r="CH61" i="3"/>
  <c r="CM61" i="3"/>
  <c r="BO104" i="3" a="1"/>
  <c r="BY104" i="3" s="1"/>
  <c r="BU59" i="3"/>
  <c r="AO108" i="3"/>
  <c r="AF108" i="3"/>
  <c r="AH95" i="3"/>
  <c r="AE99" i="3"/>
  <c r="U61" i="3"/>
  <c r="AB99" i="3"/>
  <c r="W108" i="3"/>
  <c r="AE108" i="3"/>
  <c r="AN108" i="3"/>
  <c r="CF104" i="3" a="1"/>
  <c r="CP104" i="3" s="1"/>
  <c r="CP106" i="3"/>
  <c r="CL61" i="3"/>
  <c r="CI61" i="3"/>
  <c r="CG61" i="3"/>
  <c r="BP59" i="3"/>
  <c r="BT59" i="3"/>
  <c r="AP95" i="3"/>
  <c r="AX59" i="3" a="1"/>
  <c r="BI59" i="3" s="1"/>
  <c r="Z108" i="3"/>
  <c r="BY108" i="3"/>
  <c r="U108" i="3"/>
  <c r="AH108" i="3"/>
  <c r="Z95" i="3"/>
  <c r="AE61" i="3"/>
  <c r="AC61" i="3"/>
  <c r="BF81" i="3"/>
  <c r="BD104" i="3"/>
  <c r="Z99" i="3"/>
  <c r="AP108" i="3"/>
  <c r="AM108" i="3"/>
  <c r="U59" i="3" a="1"/>
  <c r="AR59" i="3" s="1"/>
  <c r="AD108" i="3"/>
  <c r="AX95" i="3" a="1"/>
  <c r="AY95" i="3" s="1"/>
  <c r="CF60" i="3" a="1"/>
  <c r="CP60" i="3" s="1"/>
  <c r="CO106" i="3"/>
  <c r="CJ61" i="3"/>
  <c r="CN61" i="3"/>
  <c r="CL59" i="3"/>
  <c r="CK95" i="3"/>
  <c r="CH95" i="3"/>
  <c r="CJ77" i="3"/>
  <c r="CI77" i="3"/>
  <c r="CL77" i="3"/>
  <c r="CG77" i="3"/>
  <c r="CM77" i="3"/>
  <c r="CO77" i="3"/>
  <c r="CP77" i="3"/>
  <c r="CK77" i="3"/>
  <c r="CQ77" i="3"/>
  <c r="CF77" i="3"/>
  <c r="AD99" i="3"/>
  <c r="BY63" i="3"/>
  <c r="BQ63" i="3"/>
  <c r="BT63" i="3"/>
  <c r="AD61" i="3"/>
  <c r="AQ61" i="3"/>
  <c r="AL61" i="3"/>
  <c r="AR61" i="3"/>
  <c r="AG61" i="3"/>
  <c r="AH99" i="3"/>
  <c r="BB81" i="3"/>
  <c r="AZ81" i="3"/>
  <c r="BX106" i="3"/>
  <c r="BY106" i="3"/>
  <c r="AC99" i="3"/>
  <c r="V99" i="3"/>
  <c r="X99" i="3"/>
  <c r="CJ106" i="3"/>
  <c r="CH106" i="3"/>
  <c r="CF106" i="3"/>
  <c r="CF99" i="3"/>
  <c r="CO99" i="3"/>
  <c r="CQ99" i="3"/>
  <c r="CL99" i="3"/>
  <c r="CH99" i="3"/>
  <c r="CP99" i="3"/>
  <c r="CK99" i="3"/>
  <c r="CI99" i="3"/>
  <c r="CJ99" i="3"/>
  <c r="CN99" i="3"/>
  <c r="CM99" i="3"/>
  <c r="CG99" i="3"/>
  <c r="BX63" i="3"/>
  <c r="BW63" i="3"/>
  <c r="BO63" i="3"/>
  <c r="AK61" i="3"/>
  <c r="AB61" i="3"/>
  <c r="W61" i="3"/>
  <c r="AF61" i="3"/>
  <c r="AM61" i="3"/>
  <c r="AY81" i="3"/>
  <c r="BG81" i="3"/>
  <c r="BW106" i="3"/>
  <c r="BO106" i="3"/>
  <c r="BS106" i="3"/>
  <c r="AK99" i="3"/>
  <c r="AG99" i="3"/>
  <c r="Y99" i="3"/>
  <c r="AR99" i="3"/>
  <c r="CK106" i="3"/>
  <c r="CG106" i="3"/>
  <c r="CN106" i="3"/>
  <c r="BU63" i="3"/>
  <c r="BS63" i="3"/>
  <c r="AL99" i="3"/>
  <c r="V61" i="3"/>
  <c r="Y61" i="3"/>
  <c r="AI61" i="3"/>
  <c r="AO61" i="3"/>
  <c r="BH81" i="3"/>
  <c r="AO99" i="3"/>
  <c r="BR106" i="3"/>
  <c r="BP106" i="3"/>
  <c r="AN99" i="3"/>
  <c r="AM99" i="3"/>
  <c r="AP99" i="3"/>
  <c r="CL106" i="3"/>
  <c r="CI106" i="3"/>
  <c r="CF63" i="3"/>
  <c r="CJ63" i="3"/>
  <c r="CQ63" i="3"/>
  <c r="CH63" i="3"/>
  <c r="CI63" i="3"/>
  <c r="CP63" i="3"/>
  <c r="CL63" i="3"/>
  <c r="CO63" i="3"/>
  <c r="CK63" i="3"/>
  <c r="CN63" i="3"/>
  <c r="CM63" i="3"/>
  <c r="CG63" i="3"/>
  <c r="AJ99" i="3"/>
  <c r="AF99" i="3"/>
  <c r="AI99" i="3"/>
  <c r="AQ99" i="3"/>
  <c r="W99" i="3"/>
  <c r="AJ108" i="3"/>
  <c r="X108" i="3"/>
  <c r="AQ108" i="3"/>
  <c r="BC108" i="3"/>
  <c r="AZ108" i="3"/>
  <c r="BI108" i="3"/>
  <c r="AX108" i="3"/>
  <c r="AB108" i="3"/>
  <c r="AY108" i="3"/>
  <c r="BH108" i="3"/>
  <c r="AG108" i="3"/>
  <c r="CF108" i="3"/>
  <c r="CQ108" i="3"/>
  <c r="CN108" i="3"/>
  <c r="CK108" i="3"/>
  <c r="CH108" i="3"/>
  <c r="CG108" i="3"/>
  <c r="CL108" i="3"/>
  <c r="CI108" i="3"/>
  <c r="CP108" i="3"/>
  <c r="CM108" i="3"/>
  <c r="CJ108" i="3"/>
  <c r="CO108" i="3"/>
  <c r="AP61" i="3"/>
  <c r="AN61" i="3"/>
  <c r="AH61" i="3"/>
  <c r="BW108" i="3"/>
  <c r="BG63" i="3"/>
  <c r="BE63" i="3"/>
  <c r="AY63" i="3"/>
  <c r="BA63" i="3"/>
  <c r="BF63" i="3"/>
  <c r="AZ63" i="3"/>
  <c r="BR108" i="3"/>
  <c r="BV108" i="3"/>
  <c r="BQ108" i="3"/>
  <c r="BT108" i="3"/>
  <c r="BC81" i="3"/>
  <c r="AX81" i="3"/>
  <c r="BA81" i="3"/>
  <c r="BX108" i="3"/>
  <c r="BO108" i="3"/>
  <c r="BP108" i="3"/>
  <c r="BZ108" i="3"/>
  <c r="AE95" i="3"/>
  <c r="AX61" i="3"/>
  <c r="BI61" i="3"/>
  <c r="BB61" i="3"/>
  <c r="BC61" i="3"/>
  <c r="BH61" i="3"/>
  <c r="AY61" i="3"/>
  <c r="BD61" i="3"/>
  <c r="BG61" i="3"/>
  <c r="BA61" i="3"/>
  <c r="BF61" i="3"/>
  <c r="AZ61" i="3"/>
  <c r="BE61" i="3"/>
  <c r="AX90" i="3"/>
  <c r="BG90" i="3"/>
  <c r="AX106" i="3"/>
  <c r="BB106" i="3"/>
  <c r="BC106" i="3"/>
  <c r="BE106" i="3"/>
  <c r="BF106" i="3"/>
  <c r="BH106" i="3"/>
  <c r="BI106" i="3"/>
  <c r="AY106" i="3"/>
  <c r="AZ106" i="3"/>
  <c r="BD106" i="3"/>
  <c r="BG106" i="3"/>
  <c r="BA106" i="3"/>
  <c r="AX97" i="3"/>
  <c r="AZ97" i="3"/>
  <c r="BH97" i="3"/>
  <c r="BI97" i="3"/>
  <c r="BA97" i="3"/>
  <c r="BD97" i="3"/>
  <c r="BB97" i="3"/>
  <c r="BF97" i="3"/>
  <c r="BG97" i="3"/>
  <c r="AY97" i="3"/>
  <c r="BC97" i="3"/>
  <c r="BE97" i="3"/>
  <c r="BT61" i="3"/>
  <c r="BZ61" i="3"/>
  <c r="BO61" i="3"/>
  <c r="BU61" i="3"/>
  <c r="BP61" i="3"/>
  <c r="BV61" i="3"/>
  <c r="BQ61" i="3"/>
  <c r="BR61" i="3"/>
  <c r="BS61" i="3"/>
  <c r="BW61" i="3"/>
  <c r="BX61" i="3"/>
  <c r="BY61" i="3"/>
  <c r="U97" i="3"/>
  <c r="AA97" i="3"/>
  <c r="AG97" i="3"/>
  <c r="AM97" i="3"/>
  <c r="V97" i="3"/>
  <c r="AB97" i="3"/>
  <c r="AH97" i="3"/>
  <c r="AN97" i="3"/>
  <c r="W97" i="3"/>
  <c r="AC97" i="3"/>
  <c r="AI97" i="3"/>
  <c r="AO97" i="3"/>
  <c r="X97" i="3"/>
  <c r="AJ97" i="3"/>
  <c r="Y97" i="3"/>
  <c r="AK97" i="3"/>
  <c r="AD97" i="3"/>
  <c r="Z97" i="3"/>
  <c r="AL97" i="3"/>
  <c r="AP97" i="3"/>
  <c r="AE97" i="3"/>
  <c r="AQ97" i="3"/>
  <c r="AF97" i="3"/>
  <c r="AR97" i="3"/>
  <c r="BQ97" i="3"/>
  <c r="BR97" i="3"/>
  <c r="BZ99" i="3"/>
  <c r="U106" i="3"/>
  <c r="Z106" i="3"/>
  <c r="AE106" i="3"/>
  <c r="AF106" i="3"/>
  <c r="AK106" i="3"/>
  <c r="AR106" i="3"/>
  <c r="AL106" i="3"/>
  <c r="AO106" i="3"/>
  <c r="AH106" i="3"/>
  <c r="Y106" i="3"/>
  <c r="AI106" i="3"/>
  <c r="AB106" i="3"/>
  <c r="AP106" i="3"/>
  <c r="AD106" i="3"/>
  <c r="V106" i="3"/>
  <c r="X106" i="3"/>
  <c r="AM106" i="3"/>
  <c r="AN106" i="3"/>
  <c r="AC106" i="3"/>
  <c r="AG106" i="3"/>
  <c r="W106" i="3"/>
  <c r="AA106" i="3"/>
  <c r="AQ106" i="3"/>
  <c r="AJ106" i="3"/>
  <c r="U63" i="3"/>
  <c r="AD63" i="3"/>
  <c r="AC63" i="3"/>
  <c r="AB63" i="3"/>
  <c r="AA63" i="3"/>
  <c r="Y63" i="3"/>
  <c r="AO63" i="3"/>
  <c r="AH63" i="3"/>
  <c r="AM63" i="3"/>
  <c r="AP63" i="3"/>
  <c r="AI63" i="3"/>
  <c r="V63" i="3"/>
  <c r="AE63" i="3"/>
  <c r="AG63" i="3"/>
  <c r="AJ63" i="3"/>
  <c r="W63" i="3"/>
  <c r="AR63" i="3"/>
  <c r="Z63" i="3"/>
  <c r="X63" i="3"/>
  <c r="AL63" i="3"/>
  <c r="AK63" i="3"/>
  <c r="AF63" i="3"/>
  <c r="AQ63" i="3"/>
  <c r="AN63" i="3"/>
  <c r="X104" i="3"/>
  <c r="U104" i="3"/>
  <c r="AM104" i="3"/>
  <c r="W104" i="3"/>
  <c r="AO104" i="3"/>
  <c r="AA104" i="3"/>
  <c r="AC104" i="3"/>
  <c r="AG104" i="3"/>
  <c r="AI104" i="3"/>
  <c r="AR104" i="3"/>
  <c r="AE104" i="3"/>
  <c r="AB104" i="3"/>
  <c r="Z104" i="3"/>
  <c r="AP104" i="3"/>
  <c r="V104" i="3"/>
  <c r="AQ104" i="3"/>
  <c r="AJ104" i="3"/>
  <c r="AK104" i="3"/>
  <c r="AD104" i="3"/>
  <c r="Y104" i="3"/>
  <c r="AL104" i="3"/>
  <c r="AN104" i="3"/>
  <c r="AF104" i="3"/>
  <c r="AH104" i="3"/>
  <c r="CK70" i="3" l="1"/>
  <c r="CL70" i="3"/>
  <c r="BA77" i="3"/>
  <c r="CJ70" i="3"/>
  <c r="CF70" i="3"/>
  <c r="CN70" i="3"/>
  <c r="CI70" i="3"/>
  <c r="BG77" i="3"/>
  <c r="CG70" i="3"/>
  <c r="CM70" i="3"/>
  <c r="CO70" i="3"/>
  <c r="CQ70" i="3"/>
  <c r="CP70" i="3"/>
  <c r="AQ77" i="3"/>
  <c r="AL77" i="3"/>
  <c r="V77" i="3"/>
  <c r="AH77" i="3"/>
  <c r="AA77" i="3"/>
  <c r="CH77" i="3"/>
  <c r="BE81" i="3"/>
  <c r="AI77" i="3"/>
  <c r="AP77" i="3"/>
  <c r="CL97" i="3"/>
  <c r="AZ90" i="3"/>
  <c r="AZ118" i="3" s="1"/>
  <c r="CQ90" i="3"/>
  <c r="Y77" i="3"/>
  <c r="BD90" i="3"/>
  <c r="BB90" i="3"/>
  <c r="AD77" i="3"/>
  <c r="AB77" i="3"/>
  <c r="BD77" i="3"/>
  <c r="BC77" i="3"/>
  <c r="CG90" i="3"/>
  <c r="BV86" i="3"/>
  <c r="BC90" i="3"/>
  <c r="BE90" i="3"/>
  <c r="BI90" i="3"/>
  <c r="AR77" i="3"/>
  <c r="AM77" i="3"/>
  <c r="CP97" i="3"/>
  <c r="AZ77" i="3"/>
  <c r="BF77" i="3"/>
  <c r="CK90" i="3"/>
  <c r="AY90" i="3"/>
  <c r="CH97" i="3"/>
  <c r="CP90" i="3"/>
  <c r="BF90" i="3"/>
  <c r="CJ90" i="3"/>
  <c r="W77" i="3"/>
  <c r="BA90" i="3"/>
  <c r="X77" i="3"/>
  <c r="AK77" i="3"/>
  <c r="CO97" i="3"/>
  <c r="BH77" i="3"/>
  <c r="BU106" i="3"/>
  <c r="BV106" i="3"/>
  <c r="BI99" i="3"/>
  <c r="BO99" i="3"/>
  <c r="BC99" i="3"/>
  <c r="BD99" i="3"/>
  <c r="BP99" i="3"/>
  <c r="AX99" i="3"/>
  <c r="BV99" i="3"/>
  <c r="BR99" i="3"/>
  <c r="AZ99" i="3"/>
  <c r="BS99" i="3"/>
  <c r="BA99" i="3"/>
  <c r="BX70" i="3"/>
  <c r="BW99" i="3"/>
  <c r="BY99" i="3"/>
  <c r="BO97" i="3"/>
  <c r="BF99" i="3"/>
  <c r="BH99" i="3"/>
  <c r="CL88" i="3"/>
  <c r="BT70" i="3"/>
  <c r="BU97" i="3"/>
  <c r="CG88" i="3"/>
  <c r="AG88" i="3"/>
  <c r="CJ88" i="3"/>
  <c r="BS70" i="3"/>
  <c r="BU99" i="3"/>
  <c r="BV97" i="3"/>
  <c r="BT97" i="3"/>
  <c r="BB99" i="3"/>
  <c r="BR70" i="3"/>
  <c r="BX99" i="3"/>
  <c r="BY97" i="3"/>
  <c r="BZ97" i="3"/>
  <c r="BE99" i="3"/>
  <c r="AK88" i="3"/>
  <c r="CO88" i="3"/>
  <c r="BX97" i="3"/>
  <c r="BG99" i="3"/>
  <c r="CH88" i="3"/>
  <c r="BU70" i="3"/>
  <c r="BQ99" i="3"/>
  <c r="BS97" i="3"/>
  <c r="BO70" i="3"/>
  <c r="BW97" i="3"/>
  <c r="CK88" i="3"/>
  <c r="CF88" i="3"/>
  <c r="BS86" i="3"/>
  <c r="BQ68" i="3"/>
  <c r="BX68" i="3"/>
  <c r="BW68" i="3"/>
  <c r="BY68" i="3"/>
  <c r="BT68" i="3"/>
  <c r="AQ81" i="3"/>
  <c r="AE81" i="3"/>
  <c r="BP90" i="3"/>
  <c r="AJ88" i="3"/>
  <c r="CG97" i="3"/>
  <c r="CO90" i="3"/>
  <c r="CK97" i="3"/>
  <c r="CN72" i="3"/>
  <c r="BV79" i="3"/>
  <c r="BE88" i="3"/>
  <c r="CF97" i="3"/>
  <c r="CH90" i="3"/>
  <c r="CG72" i="3"/>
  <c r="BC88" i="3"/>
  <c r="CM72" i="3"/>
  <c r="U88" i="3"/>
  <c r="AP70" i="3"/>
  <c r="AN70" i="3"/>
  <c r="AO70" i="3"/>
  <c r="AN88" i="3"/>
  <c r="U70" i="3"/>
  <c r="AY70" i="3"/>
  <c r="BB88" i="3"/>
  <c r="AH88" i="3"/>
  <c r="BF88" i="3"/>
  <c r="AB88" i="3"/>
  <c r="CQ97" i="3"/>
  <c r="BX72" i="3"/>
  <c r="AP88" i="3"/>
  <c r="BY81" i="3"/>
  <c r="BY118" i="3" s="1"/>
  <c r="BP72" i="3"/>
  <c r="BW72" i="3"/>
  <c r="U72" i="3"/>
  <c r="BQ72" i="3"/>
  <c r="BV72" i="3"/>
  <c r="BT72" i="3"/>
  <c r="AD88" i="3"/>
  <c r="BU72" i="3"/>
  <c r="BS72" i="3"/>
  <c r="BR72" i="3"/>
  <c r="BO72" i="3"/>
  <c r="BZ72" i="3"/>
  <c r="AR72" i="3"/>
  <c r="CF105" i="3"/>
  <c r="CL105" i="3"/>
  <c r="CQ105" i="3"/>
  <c r="CG105" i="3"/>
  <c r="CK105" i="3"/>
  <c r="AL70" i="3"/>
  <c r="Z70" i="3"/>
  <c r="CG59" i="3"/>
  <c r="CN59" i="3"/>
  <c r="AQ95" i="3"/>
  <c r="AO95" i="3"/>
  <c r="BV59" i="3"/>
  <c r="BZ68" i="3"/>
  <c r="BX59" i="3"/>
  <c r="BU86" i="3"/>
  <c r="BO59" i="3"/>
  <c r="BP68" i="3"/>
  <c r="AR95" i="3"/>
  <c r="AI95" i="3"/>
  <c r="BX86" i="3"/>
  <c r="Y95" i="3"/>
  <c r="AX59" i="3"/>
  <c r="CF59" i="3"/>
  <c r="AI70" i="3"/>
  <c r="AJ70" i="3"/>
  <c r="AK95" i="3"/>
  <c r="CQ59" i="3"/>
  <c r="AH70" i="3"/>
  <c r="BQ95" i="3"/>
  <c r="AC59" i="3"/>
  <c r="CI59" i="3"/>
  <c r="BR59" i="3"/>
  <c r="BS68" i="3"/>
  <c r="AM95" i="3"/>
  <c r="AJ95" i="3"/>
  <c r="BY86" i="3"/>
  <c r="W95" i="3"/>
  <c r="BO68" i="3"/>
  <c r="CH59" i="3"/>
  <c r="AC95" i="3"/>
  <c r="BO86" i="3"/>
  <c r="BZ86" i="3"/>
  <c r="AG95" i="3"/>
  <c r="CK59" i="3"/>
  <c r="AQ70" i="3"/>
  <c r="CO59" i="3"/>
  <c r="BG104" i="3"/>
  <c r="AD70" i="3"/>
  <c r="BA59" i="3"/>
  <c r="AK70" i="3"/>
  <c r="AY59" i="3"/>
  <c r="CJ59" i="3"/>
  <c r="BI104" i="3"/>
  <c r="AL95" i="3"/>
  <c r="BR68" i="3"/>
  <c r="BW59" i="3"/>
  <c r="BQ86" i="3"/>
  <c r="BY59" i="3"/>
  <c r="BV68" i="3"/>
  <c r="BR86" i="3"/>
  <c r="BW77" i="3"/>
  <c r="BX77" i="3"/>
  <c r="BR77" i="3"/>
  <c r="BV77" i="3"/>
  <c r="BU77" i="3"/>
  <c r="BO77" i="3"/>
  <c r="AK90" i="3"/>
  <c r="AC90" i="3"/>
  <c r="BZ88" i="3"/>
  <c r="AZ88" i="3"/>
  <c r="BY77" i="3"/>
  <c r="X90" i="3"/>
  <c r="BI88" i="3"/>
  <c r="CI72" i="3"/>
  <c r="AL90" i="3"/>
  <c r="AB90" i="3"/>
  <c r="AA90" i="3"/>
  <c r="BO88" i="3"/>
  <c r="BG88" i="3"/>
  <c r="AO90" i="3"/>
  <c r="Y90" i="3"/>
  <c r="AY88" i="3"/>
  <c r="BH88" i="3"/>
  <c r="CK72" i="3"/>
  <c r="BT77" i="3"/>
  <c r="AF90" i="3"/>
  <c r="AN90" i="3"/>
  <c r="W90" i="3"/>
  <c r="CF72" i="3"/>
  <c r="CJ72" i="3"/>
  <c r="AD90" i="3"/>
  <c r="AE90" i="3"/>
  <c r="BA88" i="3"/>
  <c r="AX88" i="3"/>
  <c r="CH72" i="3"/>
  <c r="CL72" i="3"/>
  <c r="BP77" i="3"/>
  <c r="Z90" i="3"/>
  <c r="U90" i="3"/>
  <c r="AX70" i="3"/>
  <c r="CP72" i="3"/>
  <c r="CO72" i="3"/>
  <c r="BQ77" i="3"/>
  <c r="BS77" i="3"/>
  <c r="AF88" i="3"/>
  <c r="AO72" i="3"/>
  <c r="AC70" i="3"/>
  <c r="W70" i="3"/>
  <c r="CM88" i="3"/>
  <c r="BQ70" i="3"/>
  <c r="AG90" i="3"/>
  <c r="AJ90" i="3"/>
  <c r="AR90" i="3"/>
  <c r="BX88" i="3"/>
  <c r="AA88" i="3"/>
  <c r="Y88" i="3"/>
  <c r="AI88" i="3"/>
  <c r="AP72" i="3"/>
  <c r="AG70" i="3"/>
  <c r="AF70" i="3"/>
  <c r="AB70" i="3"/>
  <c r="BC70" i="3"/>
  <c r="AC77" i="3"/>
  <c r="AG77" i="3"/>
  <c r="Z77" i="3"/>
  <c r="CJ97" i="3"/>
  <c r="CP88" i="3"/>
  <c r="BI77" i="3"/>
  <c r="CM90" i="3"/>
  <c r="BT86" i="3"/>
  <c r="BP86" i="3"/>
  <c r="AR88" i="3"/>
  <c r="V88" i="3"/>
  <c r="BW70" i="3"/>
  <c r="AM88" i="3"/>
  <c r="AO88" i="3"/>
  <c r="X70" i="3"/>
  <c r="BE70" i="3"/>
  <c r="CN97" i="3"/>
  <c r="BZ70" i="3"/>
  <c r="BV70" i="3"/>
  <c r="AM90" i="3"/>
  <c r="AQ90" i="3"/>
  <c r="AP90" i="3"/>
  <c r="BQ88" i="3"/>
  <c r="AL88" i="3"/>
  <c r="AQ88" i="3"/>
  <c r="AC88" i="3"/>
  <c r="V72" i="3"/>
  <c r="Y70" i="3"/>
  <c r="AA70" i="3"/>
  <c r="AM70" i="3"/>
  <c r="BA70" i="3"/>
  <c r="AJ77" i="3"/>
  <c r="AN77" i="3"/>
  <c r="U77" i="3"/>
  <c r="CM97" i="3"/>
  <c r="CQ88" i="3"/>
  <c r="CI90" i="3"/>
  <c r="CL90" i="3"/>
  <c r="CN90" i="3"/>
  <c r="X88" i="3"/>
  <c r="BY70" i="3"/>
  <c r="AH90" i="3"/>
  <c r="V90" i="3"/>
  <c r="BV88" i="3"/>
  <c r="Z88" i="3"/>
  <c r="AE88" i="3"/>
  <c r="W72" i="3"/>
  <c r="V70" i="3"/>
  <c r="AR70" i="3"/>
  <c r="BF70" i="3"/>
  <c r="AF77" i="3"/>
  <c r="AE77" i="3"/>
  <c r="CN88" i="3"/>
  <c r="BB77" i="3"/>
  <c r="AX77" i="3"/>
  <c r="AY77" i="3"/>
  <c r="AO81" i="3"/>
  <c r="BQ90" i="3"/>
  <c r="Z81" i="3"/>
  <c r="AD81" i="3"/>
  <c r="AA81" i="3"/>
  <c r="BY88" i="3"/>
  <c r="BT88" i="3"/>
  <c r="BV90" i="3"/>
  <c r="AC81" i="3"/>
  <c r="AM81" i="3"/>
  <c r="AH81" i="3"/>
  <c r="AD72" i="3"/>
  <c r="BS88" i="3"/>
  <c r="BY90" i="3"/>
  <c r="BU90" i="3"/>
  <c r="AK81" i="3"/>
  <c r="AJ81" i="3"/>
  <c r="Y81" i="3"/>
  <c r="BR88" i="3"/>
  <c r="BX90" i="3"/>
  <c r="BO90" i="3"/>
  <c r="AG81" i="3"/>
  <c r="AL81" i="3"/>
  <c r="AF81" i="3"/>
  <c r="AB81" i="3"/>
  <c r="BZ90" i="3"/>
  <c r="AR81" i="3"/>
  <c r="BW88" i="3"/>
  <c r="X81" i="3"/>
  <c r="U81" i="3"/>
  <c r="BW90" i="3"/>
  <c r="V81" i="3"/>
  <c r="BS90" i="3"/>
  <c r="BT90" i="3"/>
  <c r="AI81" i="3"/>
  <c r="BU88" i="3"/>
  <c r="W81" i="3"/>
  <c r="AN81" i="3"/>
  <c r="BP79" i="3"/>
  <c r="BP115" i="3" s="1"/>
  <c r="AI86" i="3"/>
  <c r="BH79" i="3"/>
  <c r="CI79" i="3"/>
  <c r="CI115" i="3" s="1"/>
  <c r="AQ86" i="3"/>
  <c r="AY79" i="3"/>
  <c r="CK79" i="3"/>
  <c r="X86" i="3"/>
  <c r="BE79" i="3"/>
  <c r="CM79" i="3"/>
  <c r="AF86" i="3"/>
  <c r="BB79" i="3"/>
  <c r="BY79" i="3"/>
  <c r="BA79" i="3"/>
  <c r="BI79" i="3"/>
  <c r="BU79" i="3"/>
  <c r="BG79" i="3"/>
  <c r="BC79" i="3"/>
  <c r="CJ79" i="3"/>
  <c r="BS79" i="3"/>
  <c r="BF79" i="3"/>
  <c r="AZ79" i="3"/>
  <c r="AZ115" i="3" s="1"/>
  <c r="CN79" i="3"/>
  <c r="BR79" i="3"/>
  <c r="BD79" i="3"/>
  <c r="CL79" i="3"/>
  <c r="BG86" i="3"/>
  <c r="AL79" i="3"/>
  <c r="AM79" i="3"/>
  <c r="AK79" i="3"/>
  <c r="AP79" i="3"/>
  <c r="AY68" i="3"/>
  <c r="AC79" i="3"/>
  <c r="Y79" i="3"/>
  <c r="AE79" i="3"/>
  <c r="AD79" i="3"/>
  <c r="AF79" i="3"/>
  <c r="U79" i="3"/>
  <c r="AA79" i="3"/>
  <c r="AH79" i="3"/>
  <c r="BI86" i="3"/>
  <c r="AO79" i="3"/>
  <c r="AI79" i="3"/>
  <c r="X79" i="3"/>
  <c r="AN79" i="3"/>
  <c r="W79" i="3"/>
  <c r="AJ79" i="3"/>
  <c r="AB79" i="3"/>
  <c r="AG79" i="3"/>
  <c r="AR79" i="3"/>
  <c r="BF68" i="3"/>
  <c r="BB68" i="3"/>
  <c r="Z79" i="3"/>
  <c r="V79" i="3"/>
  <c r="BR81" i="3"/>
  <c r="CK68" i="3"/>
  <c r="CG86" i="3"/>
  <c r="BX81" i="3"/>
  <c r="W86" i="3"/>
  <c r="AD86" i="3"/>
  <c r="CL68" i="3"/>
  <c r="CF68" i="3"/>
  <c r="CM86" i="3"/>
  <c r="CI68" i="3"/>
  <c r="CK86" i="3"/>
  <c r="AO86" i="3"/>
  <c r="U86" i="3"/>
  <c r="CH68" i="3"/>
  <c r="CP86" i="3"/>
  <c r="BU81" i="3"/>
  <c r="Y72" i="3"/>
  <c r="AR86" i="3"/>
  <c r="CP68" i="3"/>
  <c r="CQ86" i="3"/>
  <c r="CH86" i="3"/>
  <c r="BQ81" i="3"/>
  <c r="BZ81" i="3"/>
  <c r="BW81" i="3"/>
  <c r="BV81" i="3"/>
  <c r="BP81" i="3"/>
  <c r="AB72" i="3"/>
  <c r="AQ72" i="3"/>
  <c r="Z86" i="3"/>
  <c r="CO68" i="3"/>
  <c r="BD86" i="3"/>
  <c r="CI86" i="3"/>
  <c r="BT81" i="3"/>
  <c r="AJ86" i="3"/>
  <c r="CQ68" i="3"/>
  <c r="BO81" i="3"/>
  <c r="AH72" i="3"/>
  <c r="AF72" i="3"/>
  <c r="AH86" i="3"/>
  <c r="CM68" i="3"/>
  <c r="CG68" i="3"/>
  <c r="CN86" i="3"/>
  <c r="CN68" i="3"/>
  <c r="CJ86" i="3"/>
  <c r="BF72" i="3"/>
  <c r="CN81" i="3"/>
  <c r="CM81" i="3"/>
  <c r="AY72" i="3"/>
  <c r="CP81" i="3"/>
  <c r="BB86" i="3"/>
  <c r="BT79" i="3"/>
  <c r="BA72" i="3"/>
  <c r="BI72" i="3"/>
  <c r="AC72" i="3"/>
  <c r="AG72" i="3"/>
  <c r="AL72" i="3"/>
  <c r="BD70" i="3"/>
  <c r="BB70" i="3"/>
  <c r="AB86" i="3"/>
  <c r="AG86" i="3"/>
  <c r="Y86" i="3"/>
  <c r="BF86" i="3"/>
  <c r="CP79" i="3"/>
  <c r="CQ81" i="3"/>
  <c r="CF81" i="3"/>
  <c r="BD68" i="3"/>
  <c r="AX68" i="3"/>
  <c r="CK81" i="3"/>
  <c r="BH86" i="3"/>
  <c r="CI81" i="3"/>
  <c r="BX79" i="3"/>
  <c r="BC72" i="3"/>
  <c r="BB72" i="3"/>
  <c r="X72" i="3"/>
  <c r="AJ72" i="3"/>
  <c r="Z72" i="3"/>
  <c r="BI70" i="3"/>
  <c r="AC86" i="3"/>
  <c r="AA86" i="3"/>
  <c r="AN86" i="3"/>
  <c r="BA86" i="3"/>
  <c r="CO79" i="3"/>
  <c r="CQ79" i="3"/>
  <c r="CO81" i="3"/>
  <c r="BG72" i="3"/>
  <c r="BD72" i="3"/>
  <c r="AY86" i="3"/>
  <c r="BO79" i="3"/>
  <c r="BW79" i="3"/>
  <c r="BE72" i="3"/>
  <c r="AI72" i="3"/>
  <c r="AA72" i="3"/>
  <c r="AE72" i="3"/>
  <c r="BG70" i="3"/>
  <c r="AK86" i="3"/>
  <c r="AL86" i="3"/>
  <c r="V86" i="3"/>
  <c r="BI68" i="3"/>
  <c r="AZ68" i="3"/>
  <c r="CH79" i="3"/>
  <c r="CF79" i="3"/>
  <c r="CJ81" i="3"/>
  <c r="BH68" i="3"/>
  <c r="AX86" i="3"/>
  <c r="CL86" i="3"/>
  <c r="BE68" i="3"/>
  <c r="AZ86" i="3"/>
  <c r="AR68" i="3"/>
  <c r="W68" i="3"/>
  <c r="AC68" i="3"/>
  <c r="AO68" i="3"/>
  <c r="AF68" i="3"/>
  <c r="AK68" i="3"/>
  <c r="AJ68" i="3"/>
  <c r="AP68" i="3"/>
  <c r="Z68" i="3"/>
  <c r="AA68" i="3"/>
  <c r="AH68" i="3"/>
  <c r="AI68" i="3"/>
  <c r="U68" i="3"/>
  <c r="AE68" i="3"/>
  <c r="AL68" i="3"/>
  <c r="AQ68" i="3"/>
  <c r="V68" i="3"/>
  <c r="AN68" i="3"/>
  <c r="AD68" i="3"/>
  <c r="X68" i="3"/>
  <c r="Y68" i="3"/>
  <c r="AG68" i="3"/>
  <c r="AM68" i="3"/>
  <c r="AB68" i="3"/>
  <c r="BH72" i="3"/>
  <c r="AX72" i="3"/>
  <c r="CH81" i="3"/>
  <c r="BZ79" i="3"/>
  <c r="AM72" i="3"/>
  <c r="AN72" i="3"/>
  <c r="BH70" i="3"/>
  <c r="AE86" i="3"/>
  <c r="AP86" i="3"/>
  <c r="BG68" i="3"/>
  <c r="CG81" i="3"/>
  <c r="BE86" i="3"/>
  <c r="CO86" i="3"/>
  <c r="BA68" i="3"/>
  <c r="CH105" i="3"/>
  <c r="CP95" i="3"/>
  <c r="CI95" i="3"/>
  <c r="CN105" i="3"/>
  <c r="CQ95" i="3"/>
  <c r="CM95" i="3"/>
  <c r="AY104" i="3"/>
  <c r="AZ104" i="3"/>
  <c r="V95" i="3"/>
  <c r="U95" i="3"/>
  <c r="CO95" i="3"/>
  <c r="BE104" i="3"/>
  <c r="BA104" i="3"/>
  <c r="BB59" i="3"/>
  <c r="CP105" i="3"/>
  <c r="CP113" i="3" s="1"/>
  <c r="CM105" i="3"/>
  <c r="CN95" i="3"/>
  <c r="AF95" i="3"/>
  <c r="X95" i="3"/>
  <c r="BH104" i="3"/>
  <c r="BF104" i="3"/>
  <c r="AD95" i="3"/>
  <c r="BQ59" i="3"/>
  <c r="CF95" i="3"/>
  <c r="BH59" i="3"/>
  <c r="CO105" i="3"/>
  <c r="CI105" i="3"/>
  <c r="CG95" i="3"/>
  <c r="CM59" i="3"/>
  <c r="AB95" i="3"/>
  <c r="AN95" i="3"/>
  <c r="AX104" i="3"/>
  <c r="BZ59" i="3"/>
  <c r="BF59" i="3"/>
  <c r="CJ105" i="3"/>
  <c r="CJ95" i="3"/>
  <c r="BB104" i="3"/>
  <c r="BO104" i="3"/>
  <c r="BT95" i="3"/>
  <c r="BY95" i="3"/>
  <c r="BU95" i="3"/>
  <c r="BS95" i="3"/>
  <c r="BP95" i="3"/>
  <c r="BX95" i="3"/>
  <c r="BW95" i="3"/>
  <c r="BO95" i="3"/>
  <c r="BZ95" i="3"/>
  <c r="BR95" i="3"/>
  <c r="CN60" i="3"/>
  <c r="CJ104" i="3"/>
  <c r="CI60" i="3"/>
  <c r="CF104" i="3"/>
  <c r="BR104" i="3"/>
  <c r="CI96" i="3"/>
  <c r="CG60" i="3"/>
  <c r="AH59" i="3"/>
  <c r="CK96" i="3"/>
  <c r="BT104" i="3"/>
  <c r="U59" i="3"/>
  <c r="BP104" i="3"/>
  <c r="BU104" i="3"/>
  <c r="BS104" i="3"/>
  <c r="AB59" i="3"/>
  <c r="AM59" i="3"/>
  <c r="AO59" i="3"/>
  <c r="CL96" i="3"/>
  <c r="CM96" i="3"/>
  <c r="CF96" i="3"/>
  <c r="CM60" i="3"/>
  <c r="CL60" i="3"/>
  <c r="CL113" i="3" s="1"/>
  <c r="CF60" i="3"/>
  <c r="BW104" i="3"/>
  <c r="BZ104" i="3"/>
  <c r="BX104" i="3"/>
  <c r="AD59" i="3"/>
  <c r="AN59" i="3"/>
  <c r="AI59" i="3"/>
  <c r="CI104" i="3"/>
  <c r="CP96" i="3"/>
  <c r="CH96" i="3"/>
  <c r="CK60" i="3"/>
  <c r="CJ60" i="3"/>
  <c r="CQ60" i="3"/>
  <c r="CQ113" i="3" s="1"/>
  <c r="BQ104" i="3"/>
  <c r="BV104" i="3"/>
  <c r="V59" i="3"/>
  <c r="AJ59" i="3"/>
  <c r="W59" i="3"/>
  <c r="CG96" i="3"/>
  <c r="CQ96" i="3"/>
  <c r="CO60" i="3"/>
  <c r="CO113" i="3" s="1"/>
  <c r="CH60" i="3"/>
  <c r="AX95" i="3"/>
  <c r="AZ95" i="3"/>
  <c r="BA95" i="3"/>
  <c r="BI95" i="3"/>
  <c r="BG95" i="3"/>
  <c r="BF95" i="3"/>
  <c r="BC95" i="3"/>
  <c r="BE95" i="3"/>
  <c r="BH95" i="3"/>
  <c r="BB95" i="3"/>
  <c r="CG104" i="3"/>
  <c r="CO104" i="3"/>
  <c r="CQ104" i="3"/>
  <c r="AE59" i="3"/>
  <c r="AK59" i="3"/>
  <c r="AQ59" i="3"/>
  <c r="AP59" i="3"/>
  <c r="AF59" i="3"/>
  <c r="Y59" i="3"/>
  <c r="BC59" i="3"/>
  <c r="BG59" i="3"/>
  <c r="AZ59" i="3"/>
  <c r="CK104" i="3"/>
  <c r="CL104" i="3"/>
  <c r="CN104" i="3"/>
  <c r="BD95" i="3"/>
  <c r="AA59" i="3"/>
  <c r="AG59" i="3"/>
  <c r="X59" i="3"/>
  <c r="Z59" i="3"/>
  <c r="AL59" i="3"/>
  <c r="BD59" i="3"/>
  <c r="BE59" i="3"/>
  <c r="CM104" i="3"/>
  <c r="CH104" i="3"/>
  <c r="CN96" i="3"/>
  <c r="CN114" i="3" s="1"/>
  <c r="CJ96" i="3"/>
  <c r="CJ114" i="3" s="1"/>
  <c r="DC115" i="3" l="1"/>
  <c r="DC116" i="3"/>
  <c r="CX117" i="3"/>
  <c r="CX118" i="3"/>
  <c r="DC111" i="3"/>
  <c r="DC112" i="3"/>
  <c r="DB116" i="3"/>
  <c r="DB115" i="3"/>
  <c r="DG118" i="3"/>
  <c r="DG117" i="3"/>
  <c r="DA111" i="3"/>
  <c r="DA112" i="3"/>
  <c r="DF115" i="3"/>
  <c r="DF116" i="3"/>
  <c r="CW118" i="3"/>
  <c r="CW117" i="3"/>
  <c r="CZ112" i="3"/>
  <c r="CZ111" i="3"/>
  <c r="CX116" i="3"/>
  <c r="CX115" i="3"/>
  <c r="DG111" i="3"/>
  <c r="DG112" i="3"/>
  <c r="CZ116" i="3"/>
  <c r="CZ115" i="3"/>
  <c r="DD115" i="3"/>
  <c r="DD116" i="3"/>
  <c r="CZ118" i="3"/>
  <c r="CZ117" i="3"/>
  <c r="DH118" i="3"/>
  <c r="DH117" i="3"/>
  <c r="CX111" i="3"/>
  <c r="CX112" i="3"/>
  <c r="CW112" i="3"/>
  <c r="CW111" i="3"/>
  <c r="DH116" i="3"/>
  <c r="DH115" i="3"/>
  <c r="CY116" i="3"/>
  <c r="CY115" i="3"/>
  <c r="DF118" i="3"/>
  <c r="DF117" i="3"/>
  <c r="DA117" i="3"/>
  <c r="DA118" i="3"/>
  <c r="DD111" i="3"/>
  <c r="DD112" i="3"/>
  <c r="DH112" i="3"/>
  <c r="DH111" i="3"/>
  <c r="DE116" i="3"/>
  <c r="DE115" i="3"/>
  <c r="DG116" i="3"/>
  <c r="DG115" i="3"/>
  <c r="DB117" i="3"/>
  <c r="DB118" i="3"/>
  <c r="DE118" i="3"/>
  <c r="DE117" i="3"/>
  <c r="DE111" i="3"/>
  <c r="DE112" i="3"/>
  <c r="DF111" i="3"/>
  <c r="DF112" i="3"/>
  <c r="DD117" i="3"/>
  <c r="DD118" i="3"/>
  <c r="AQ115" i="3"/>
  <c r="DA115" i="3"/>
  <c r="DA116" i="3"/>
  <c r="CW116" i="3"/>
  <c r="CW115" i="3"/>
  <c r="DC117" i="3"/>
  <c r="DC118" i="3"/>
  <c r="CY118" i="3"/>
  <c r="CY117" i="3"/>
  <c r="DB111" i="3"/>
  <c r="DB112" i="3"/>
  <c r="CY112" i="3"/>
  <c r="CY111" i="3"/>
  <c r="BO118" i="3"/>
  <c r="BO117" i="3"/>
  <c r="BV115" i="3"/>
  <c r="BV116" i="3"/>
  <c r="BR118" i="3"/>
  <c r="BR117" i="3"/>
  <c r="BW118" i="3"/>
  <c r="BW117" i="3"/>
  <c r="BT115" i="3"/>
  <c r="BT116" i="3"/>
  <c r="BZ116" i="3"/>
  <c r="BZ115" i="3"/>
  <c r="BS118" i="3"/>
  <c r="BS117" i="3"/>
  <c r="BP117" i="3"/>
  <c r="BP118" i="3"/>
  <c r="BO116" i="3"/>
  <c r="BO115" i="3"/>
  <c r="BY116" i="3"/>
  <c r="BY115" i="3"/>
  <c r="BU117" i="3"/>
  <c r="BU118" i="3"/>
  <c r="BS116" i="3"/>
  <c r="BS115" i="3"/>
  <c r="BP116" i="3"/>
  <c r="BQ116" i="3"/>
  <c r="BQ115" i="3"/>
  <c r="BT117" i="3"/>
  <c r="BT118" i="3"/>
  <c r="BX118" i="3"/>
  <c r="BX117" i="3"/>
  <c r="BU115" i="3"/>
  <c r="BU116" i="3"/>
  <c r="BX116" i="3"/>
  <c r="BX115" i="3"/>
  <c r="BV117" i="3"/>
  <c r="BV118" i="3"/>
  <c r="BY117" i="3"/>
  <c r="BW116" i="3"/>
  <c r="BW115" i="3"/>
  <c r="BZ118" i="3"/>
  <c r="BZ117" i="3"/>
  <c r="BQ118" i="3"/>
  <c r="BQ117" i="3"/>
  <c r="BR116" i="3"/>
  <c r="BR115" i="3"/>
  <c r="AA116" i="3"/>
  <c r="CN115" i="3"/>
  <c r="AZ117" i="3"/>
  <c r="AY117" i="3"/>
  <c r="AY118" i="3"/>
  <c r="AX118" i="3"/>
  <c r="AX117" i="3"/>
  <c r="BG117" i="3"/>
  <c r="BG118" i="3"/>
  <c r="BI116" i="3"/>
  <c r="BI115" i="3"/>
  <c r="BI117" i="3"/>
  <c r="BI118" i="3"/>
  <c r="BF118" i="3"/>
  <c r="BF117" i="3"/>
  <c r="AY116" i="3"/>
  <c r="AY115" i="3"/>
  <c r="BA117" i="3"/>
  <c r="BA118" i="3"/>
  <c r="W111" i="3"/>
  <c r="BB117" i="3"/>
  <c r="BB118" i="3"/>
  <c r="BD116" i="3"/>
  <c r="BD115" i="3"/>
  <c r="CQ117" i="3"/>
  <c r="AZ116" i="3"/>
  <c r="BH117" i="3"/>
  <c r="BH118" i="3"/>
  <c r="AK117" i="3"/>
  <c r="BE116" i="3"/>
  <c r="BE115" i="3"/>
  <c r="BC116" i="3"/>
  <c r="BC115" i="3"/>
  <c r="BA116" i="3"/>
  <c r="BA115" i="3"/>
  <c r="BH115" i="3"/>
  <c r="BH116" i="3"/>
  <c r="BE118" i="3"/>
  <c r="BE117" i="3"/>
  <c r="BB116" i="3"/>
  <c r="BB115" i="3"/>
  <c r="BC118" i="3"/>
  <c r="BC117" i="3"/>
  <c r="BG115" i="3"/>
  <c r="BG116" i="3"/>
  <c r="BD118" i="3"/>
  <c r="BD117" i="3"/>
  <c r="BF116" i="3"/>
  <c r="BF115" i="3"/>
  <c r="AX116" i="3"/>
  <c r="AX115" i="3"/>
  <c r="CF117" i="3"/>
  <c r="BT111" i="3"/>
  <c r="AI111" i="3"/>
  <c r="AM112" i="3"/>
  <c r="AJ115" i="3"/>
  <c r="BY112" i="3"/>
  <c r="BO112" i="3"/>
  <c r="CH115" i="3"/>
  <c r="CG115" i="3"/>
  <c r="U118" i="3"/>
  <c r="CG117" i="3"/>
  <c r="CL115" i="3"/>
  <c r="CO115" i="3"/>
  <c r="CK115" i="3"/>
  <c r="AK112" i="3"/>
  <c r="BY111" i="3"/>
  <c r="AG116" i="3"/>
  <c r="X117" i="3"/>
  <c r="AB115" i="3"/>
  <c r="AC111" i="3"/>
  <c r="BV111" i="3"/>
  <c r="CF115" i="3"/>
  <c r="U116" i="3"/>
  <c r="AN115" i="3"/>
  <c r="AD118" i="3"/>
  <c r="CP115" i="3"/>
  <c r="Z116" i="3"/>
  <c r="AR117" i="3"/>
  <c r="CH117" i="3"/>
  <c r="CN117" i="3"/>
  <c r="Y117" i="3"/>
  <c r="AL117" i="3"/>
  <c r="CM117" i="3"/>
  <c r="AN116" i="3"/>
  <c r="AQ117" i="3"/>
  <c r="AP116" i="3"/>
  <c r="CP117" i="3"/>
  <c r="AQ116" i="3"/>
  <c r="AP115" i="3"/>
  <c r="AK118" i="3"/>
  <c r="V117" i="3"/>
  <c r="CM115" i="3"/>
  <c r="CI117" i="3"/>
  <c r="X116" i="3"/>
  <c r="CJ117" i="3"/>
  <c r="AA118" i="3"/>
  <c r="X115" i="3"/>
  <c r="AI118" i="3"/>
  <c r="AH116" i="3"/>
  <c r="AG117" i="3"/>
  <c r="AM116" i="3"/>
  <c r="AF115" i="3"/>
  <c r="AQ118" i="3"/>
  <c r="V115" i="3"/>
  <c r="AK116" i="3"/>
  <c r="AR118" i="3"/>
  <c r="AY111" i="3"/>
  <c r="BQ111" i="3"/>
  <c r="AD117" i="3"/>
  <c r="BX112" i="3"/>
  <c r="AF118" i="3"/>
  <c r="AD115" i="3"/>
  <c r="AL115" i="3"/>
  <c r="AH118" i="3"/>
  <c r="W115" i="3"/>
  <c r="BW112" i="3"/>
  <c r="CK113" i="3"/>
  <c r="AI116" i="3"/>
  <c r="AK111" i="3"/>
  <c r="AC112" i="3"/>
  <c r="CP114" i="3"/>
  <c r="AH111" i="3"/>
  <c r="CO117" i="3"/>
  <c r="Z117" i="3"/>
  <c r="CJ112" i="3"/>
  <c r="AO112" i="3"/>
  <c r="V118" i="3"/>
  <c r="CF114" i="3"/>
  <c r="CH111" i="3"/>
  <c r="Y118" i="3"/>
  <c r="AE118" i="3"/>
  <c r="AH117" i="3"/>
  <c r="BF111" i="3"/>
  <c r="AC118" i="3"/>
  <c r="CK117" i="3"/>
  <c r="AR115" i="3"/>
  <c r="Y115" i="3"/>
  <c r="AF117" i="3"/>
  <c r="AC116" i="3"/>
  <c r="W118" i="3"/>
  <c r="AD116" i="3"/>
  <c r="AL116" i="3"/>
  <c r="AM118" i="3"/>
  <c r="W116" i="3"/>
  <c r="AO115" i="3"/>
  <c r="CL117" i="3"/>
  <c r="BS111" i="3"/>
  <c r="W117" i="3"/>
  <c r="AF116" i="3"/>
  <c r="Y116" i="3"/>
  <c r="AP117" i="3"/>
  <c r="AI115" i="3"/>
  <c r="AO117" i="3"/>
  <c r="AP118" i="3"/>
  <c r="AL118" i="3"/>
  <c r="AM115" i="3"/>
  <c r="AE116" i="3"/>
  <c r="CJ115" i="3"/>
  <c r="AI112" i="3"/>
  <c r="AO116" i="3"/>
  <c r="CQ115" i="3"/>
  <c r="CP111" i="3"/>
  <c r="U117" i="3"/>
  <c r="AJ118" i="3"/>
  <c r="AX112" i="3"/>
  <c r="AB118" i="3"/>
  <c r="AR111" i="3"/>
  <c r="AE117" i="3"/>
  <c r="AE115" i="3"/>
  <c r="AN118" i="3"/>
  <c r="CJ111" i="3"/>
  <c r="AR116" i="3"/>
  <c r="Y111" i="3"/>
  <c r="AB116" i="3"/>
  <c r="AO118" i="3"/>
  <c r="AC117" i="3"/>
  <c r="AO111" i="3"/>
  <c r="AG118" i="3"/>
  <c r="BH112" i="3"/>
  <c r="AN117" i="3"/>
  <c r="AF112" i="3"/>
  <c r="V116" i="3"/>
  <c r="X111" i="3"/>
  <c r="U115" i="3"/>
  <c r="AH115" i="3"/>
  <c r="AK115" i="3"/>
  <c r="AY112" i="3"/>
  <c r="X112" i="3"/>
  <c r="AM117" i="3"/>
  <c r="CG111" i="3"/>
  <c r="AG115" i="3"/>
  <c r="AJ112" i="3"/>
  <c r="AM111" i="3"/>
  <c r="Z115" i="3"/>
  <c r="AA115" i="3"/>
  <c r="AA111" i="3"/>
  <c r="CL111" i="3"/>
  <c r="AC115" i="3"/>
  <c r="AJ116" i="3"/>
  <c r="AL112" i="3"/>
  <c r="CP112" i="3"/>
  <c r="CI112" i="3"/>
  <c r="AN111" i="3"/>
  <c r="CN112" i="3"/>
  <c r="CO112" i="3"/>
  <c r="AR112" i="3"/>
  <c r="CK111" i="3"/>
  <c r="AB117" i="3"/>
  <c r="BI112" i="3"/>
  <c r="U112" i="3"/>
  <c r="Z111" i="3"/>
  <c r="AG111" i="3"/>
  <c r="V111" i="3"/>
  <c r="AJ117" i="3"/>
  <c r="AX111" i="3"/>
  <c r="AE111" i="3"/>
  <c r="AI117" i="3"/>
  <c r="AA117" i="3"/>
  <c r="Z118" i="3"/>
  <c r="X118" i="3"/>
  <c r="AP111" i="3"/>
  <c r="AQ111" i="3"/>
  <c r="AB112" i="3"/>
  <c r="CQ111" i="3"/>
  <c r="BT112" i="3"/>
  <c r="CM111" i="3"/>
  <c r="BB112" i="3"/>
  <c r="BF112" i="3"/>
  <c r="CK114" i="3"/>
  <c r="BZ112" i="3"/>
  <c r="CF112" i="3"/>
  <c r="CI111" i="3"/>
  <c r="AD112" i="3"/>
  <c r="CH112" i="3"/>
  <c r="BA112" i="3"/>
  <c r="CK112" i="3"/>
  <c r="BV112" i="3"/>
  <c r="BZ111" i="3"/>
  <c r="BU111" i="3"/>
  <c r="CG112" i="3"/>
  <c r="BR111" i="3"/>
  <c r="BO111" i="3"/>
  <c r="BU112" i="3"/>
  <c r="CI113" i="3"/>
  <c r="BR112" i="3"/>
  <c r="BP111" i="3"/>
  <c r="BH111" i="3"/>
  <c r="BG111" i="3"/>
  <c r="CG113" i="3"/>
  <c r="AE112" i="3"/>
  <c r="BQ112" i="3"/>
  <c r="BG112" i="3"/>
  <c r="CN113" i="3"/>
  <c r="AZ112" i="3"/>
  <c r="CQ114" i="3"/>
  <c r="CM113" i="3"/>
  <c r="AH112" i="3"/>
  <c r="CF111" i="3"/>
  <c r="CH114" i="3"/>
  <c r="W112" i="3"/>
  <c r="U111" i="3"/>
  <c r="CI114" i="3"/>
  <c r="BD111" i="3"/>
  <c r="AG112" i="3"/>
  <c r="BB111" i="3"/>
  <c r="AP112" i="3"/>
  <c r="AJ111" i="3"/>
  <c r="BC111" i="3"/>
  <c r="AA112" i="3"/>
  <c r="BA111" i="3"/>
  <c r="BD112" i="3"/>
  <c r="BW111" i="3"/>
  <c r="CL114" i="3"/>
  <c r="CH113" i="3"/>
  <c r="AZ111" i="3"/>
  <c r="CG114" i="3"/>
  <c r="AN112" i="3"/>
  <c r="AD111" i="3"/>
  <c r="AL111" i="3"/>
  <c r="Z112" i="3"/>
  <c r="AQ112" i="3"/>
  <c r="CO111" i="3"/>
  <c r="CM114" i="3"/>
  <c r="AB111" i="3"/>
  <c r="AF111" i="3"/>
  <c r="BP112" i="3"/>
  <c r="CF113" i="3"/>
  <c r="V112" i="3"/>
  <c r="BS112" i="3"/>
  <c r="BC112" i="3"/>
  <c r="BX111" i="3"/>
  <c r="BE111" i="3"/>
  <c r="Y112" i="3"/>
  <c r="CO114" i="3"/>
  <c r="CL112" i="3"/>
  <c r="CJ113" i="3"/>
  <c r="BE112" i="3"/>
  <c r="BI111" i="3"/>
  <c r="CQ112" i="3"/>
  <c r="CM112" i="3"/>
  <c r="CN111" i="3"/>
  <c r="BO105" i="3" a="1"/>
  <c r="BO105" i="3" s="1"/>
  <c r="BO96" i="3" a="1"/>
  <c r="BU96" i="3" s="1"/>
  <c r="BO87" i="3" a="1"/>
  <c r="BO87" i="3" s="1"/>
  <c r="BO78" i="3" a="1"/>
  <c r="BO78" i="3" s="1"/>
  <c r="BO69" i="3" a="1"/>
  <c r="BT69" i="3" s="1"/>
  <c r="BO60" i="3" a="1"/>
  <c r="BY60" i="3" s="1"/>
  <c r="AX105" i="3" a="1"/>
  <c r="AX105" i="3" s="1"/>
  <c r="AX96" i="3" a="1"/>
  <c r="BA96" i="3" s="1"/>
  <c r="AX87" i="3" a="1"/>
  <c r="AX87" i="3" s="1"/>
  <c r="AX78" i="3" a="1"/>
  <c r="BA78" i="3" s="1"/>
  <c r="AX69" i="3" a="1"/>
  <c r="AX69" i="3" s="1"/>
  <c r="AX60" i="3" a="1"/>
  <c r="BI60" i="3" s="1"/>
  <c r="U105" i="3" a="1"/>
  <c r="AF105" i="3" s="1"/>
  <c r="U96" i="3" a="1"/>
  <c r="U96" i="3" s="1"/>
  <c r="U87" i="3" a="1"/>
  <c r="AN87" i="3" s="1"/>
  <c r="U78" i="3" a="1"/>
  <c r="U78" i="3" s="1"/>
  <c r="U69" i="3" a="1"/>
  <c r="AQ69" i="3" s="1"/>
  <c r="U60" i="3" a="1"/>
  <c r="X60" i="3" s="1"/>
  <c r="CU115" i="3" l="1"/>
  <c r="CU112" i="3"/>
  <c r="CT112" i="3"/>
  <c r="BL117" i="3"/>
  <c r="CT111" i="3"/>
  <c r="CU117" i="3"/>
  <c r="CU116" i="3"/>
  <c r="AU117" i="3"/>
  <c r="CU118" i="3"/>
  <c r="CT115" i="3"/>
  <c r="CT118" i="3"/>
  <c r="CT116" i="3"/>
  <c r="CT117" i="3"/>
  <c r="BL115" i="3"/>
  <c r="CU111" i="3"/>
  <c r="BM117" i="3"/>
  <c r="BM118" i="3"/>
  <c r="BM115" i="3"/>
  <c r="BM116" i="3"/>
  <c r="BL116" i="3"/>
  <c r="CD115" i="3"/>
  <c r="BL118" i="3"/>
  <c r="AV118" i="3"/>
  <c r="AV116" i="3"/>
  <c r="AU118" i="3"/>
  <c r="AU115" i="3"/>
  <c r="AU116" i="3"/>
  <c r="AV117" i="3"/>
  <c r="BL111" i="3"/>
  <c r="CC117" i="3"/>
  <c r="CD117" i="3"/>
  <c r="CC115" i="3"/>
  <c r="AV115" i="3"/>
  <c r="R118" i="3"/>
  <c r="S116" i="3"/>
  <c r="R116" i="3"/>
  <c r="S118" i="3"/>
  <c r="CC111" i="3"/>
  <c r="R117" i="3"/>
  <c r="S115" i="3"/>
  <c r="R115" i="3"/>
  <c r="R111" i="3"/>
  <c r="AU112" i="3"/>
  <c r="S117" i="3"/>
  <c r="AZ87" i="3"/>
  <c r="CD112" i="3"/>
  <c r="AI105" i="3"/>
  <c r="CC112" i="3"/>
  <c r="AN105" i="3"/>
  <c r="BR105" i="3"/>
  <c r="AL105" i="3"/>
  <c r="BY105" i="3"/>
  <c r="BB87" i="3"/>
  <c r="BL112" i="3"/>
  <c r="BM112" i="3"/>
  <c r="BS78" i="3"/>
  <c r="BT78" i="3"/>
  <c r="CD114" i="3"/>
  <c r="BU87" i="3"/>
  <c r="BW96" i="3"/>
  <c r="CC113" i="3"/>
  <c r="AO105" i="3"/>
  <c r="BH78" i="3"/>
  <c r="BM111" i="3"/>
  <c r="CD113" i="3"/>
  <c r="S112" i="3"/>
  <c r="AK60" i="3"/>
  <c r="V87" i="3"/>
  <c r="Y87" i="3"/>
  <c r="AD60" i="3"/>
  <c r="AP87" i="3"/>
  <c r="BQ96" i="3"/>
  <c r="AC60" i="3"/>
  <c r="AI87" i="3"/>
  <c r="BG105" i="3"/>
  <c r="BY87" i="3"/>
  <c r="AU111" i="3"/>
  <c r="R112" i="3"/>
  <c r="CC114" i="3"/>
  <c r="S111" i="3"/>
  <c r="Y105" i="3"/>
  <c r="V105" i="3"/>
  <c r="AP105" i="3"/>
  <c r="AQ105" i="3"/>
  <c r="AR105" i="3"/>
  <c r="BF87" i="3"/>
  <c r="BE87" i="3"/>
  <c r="BP105" i="3"/>
  <c r="BZ105" i="3"/>
  <c r="AV111" i="3"/>
  <c r="AB60" i="3"/>
  <c r="AC105" i="3"/>
  <c r="Z105" i="3"/>
  <c r="AA105" i="3"/>
  <c r="AB105" i="3"/>
  <c r="BD60" i="3"/>
  <c r="BC87" i="3"/>
  <c r="BI87" i="3"/>
  <c r="BQ69" i="3"/>
  <c r="BW105" i="3"/>
  <c r="BT105" i="3"/>
  <c r="X105" i="3"/>
  <c r="CD111" i="3"/>
  <c r="AV112" i="3"/>
  <c r="AG105" i="3"/>
  <c r="AH105" i="3"/>
  <c r="AE105" i="3"/>
  <c r="BG87" i="3"/>
  <c r="BD87" i="3"/>
  <c r="BX69" i="3"/>
  <c r="BQ105" i="3"/>
  <c r="BX105" i="3"/>
  <c r="Y78" i="3"/>
  <c r="AD78" i="3"/>
  <c r="AI78" i="3"/>
  <c r="AG78" i="3"/>
  <c r="AH78" i="3"/>
  <c r="AQ78" i="3"/>
  <c r="AC87" i="3"/>
  <c r="Z87" i="3"/>
  <c r="AA87" i="3"/>
  <c r="AB87" i="3"/>
  <c r="AY60" i="3"/>
  <c r="BH60" i="3"/>
  <c r="BG96" i="3"/>
  <c r="BQ78" i="3"/>
  <c r="BX78" i="3"/>
  <c r="X87" i="3"/>
  <c r="V60" i="3"/>
  <c r="W60" i="3"/>
  <c r="AK78" i="3"/>
  <c r="W78" i="3"/>
  <c r="AF78" i="3"/>
  <c r="AG87" i="3"/>
  <c r="AH87" i="3"/>
  <c r="AE87" i="3"/>
  <c r="AF87" i="3"/>
  <c r="BG60" i="3"/>
  <c r="BA60" i="3"/>
  <c r="BI96" i="3"/>
  <c r="BY78" i="3"/>
  <c r="BU78" i="3"/>
  <c r="AJ60" i="3"/>
  <c r="AI60" i="3"/>
  <c r="Z78" i="3"/>
  <c r="AA78" i="3"/>
  <c r="AJ78" i="3"/>
  <c r="AO87" i="3"/>
  <c r="AL87" i="3"/>
  <c r="AM87" i="3"/>
  <c r="AR87" i="3"/>
  <c r="BC60" i="3"/>
  <c r="BC105" i="3"/>
  <c r="BV78" i="3"/>
  <c r="BZ78" i="3"/>
  <c r="AG96" i="3"/>
  <c r="AD96" i="3"/>
  <c r="AA96" i="3"/>
  <c r="AF96" i="3"/>
  <c r="AM60" i="3"/>
  <c r="AK96" i="3"/>
  <c r="AH96" i="3"/>
  <c r="AI96" i="3"/>
  <c r="AJ96" i="3"/>
  <c r="AZ105" i="3"/>
  <c r="BA105" i="3"/>
  <c r="BR87" i="3"/>
  <c r="BV87" i="3"/>
  <c r="X96" i="3"/>
  <c r="AO96" i="3"/>
  <c r="AP96" i="3"/>
  <c r="AM96" i="3"/>
  <c r="AN96" i="3"/>
  <c r="BE105" i="3"/>
  <c r="BI105" i="3"/>
  <c r="BS87" i="3"/>
  <c r="BP87" i="3"/>
  <c r="Y96" i="3"/>
  <c r="Z96" i="3"/>
  <c r="W96" i="3"/>
  <c r="AQ96" i="3"/>
  <c r="AY78" i="3"/>
  <c r="BF105" i="3"/>
  <c r="AY105" i="3"/>
  <c r="BW87" i="3"/>
  <c r="BX87" i="3"/>
  <c r="AN60" i="3"/>
  <c r="Y60" i="3"/>
  <c r="AR60" i="3"/>
  <c r="AA60" i="3"/>
  <c r="AQ60" i="3"/>
  <c r="AE69" i="3"/>
  <c r="AO78" i="3"/>
  <c r="AP78" i="3"/>
  <c r="AM78" i="3"/>
  <c r="AN78" i="3"/>
  <c r="BC69" i="3"/>
  <c r="BE69" i="3"/>
  <c r="BB96" i="3"/>
  <c r="AZ96" i="3"/>
  <c r="BE96" i="3"/>
  <c r="BY69" i="3"/>
  <c r="BV69" i="3"/>
  <c r="BV96" i="3"/>
  <c r="BY96" i="3"/>
  <c r="AL60" i="3"/>
  <c r="Y69" i="3"/>
  <c r="AZ69" i="3"/>
  <c r="BI69" i="3"/>
  <c r="BF96" i="3"/>
  <c r="BD96" i="3"/>
  <c r="BP69" i="3"/>
  <c r="BZ69" i="3"/>
  <c r="BT96" i="3"/>
  <c r="BR96" i="3"/>
  <c r="AD69" i="3"/>
  <c r="AY69" i="3"/>
  <c r="BH69" i="3"/>
  <c r="AI69" i="3"/>
  <c r="BF69" i="3"/>
  <c r="BD69" i="3"/>
  <c r="AY96" i="3"/>
  <c r="BW69" i="3"/>
  <c r="BS96" i="3"/>
  <c r="BX96" i="3"/>
  <c r="BZ96" i="3"/>
  <c r="BO96" i="3"/>
  <c r="X69" i="3"/>
  <c r="AR96" i="3"/>
  <c r="AB96" i="3"/>
  <c r="AE96" i="3"/>
  <c r="AL96" i="3"/>
  <c r="V96" i="3"/>
  <c r="AC96" i="3"/>
  <c r="AX60" i="3"/>
  <c r="BE60" i="3"/>
  <c r="AZ60" i="3"/>
  <c r="BF60" i="3"/>
  <c r="BB60" i="3"/>
  <c r="BD105" i="3"/>
  <c r="BH105" i="3"/>
  <c r="BB105" i="3"/>
  <c r="BO69" i="3"/>
  <c r="BU69" i="3"/>
  <c r="BR69" i="3"/>
  <c r="BS69" i="3"/>
  <c r="AR69" i="3"/>
  <c r="BZ60" i="3"/>
  <c r="BQ60" i="3"/>
  <c r="BW60" i="3"/>
  <c r="BS60" i="3"/>
  <c r="AC69" i="3"/>
  <c r="AB69" i="3"/>
  <c r="AL69" i="3"/>
  <c r="AM69" i="3"/>
  <c r="BC78" i="3"/>
  <c r="BE78" i="3"/>
  <c r="BP60" i="3"/>
  <c r="AH60" i="3"/>
  <c r="AP60" i="3"/>
  <c r="AG60" i="3"/>
  <c r="U60" i="3"/>
  <c r="AO60" i="3"/>
  <c r="AF60" i="3"/>
  <c r="Z60" i="3"/>
  <c r="AE60" i="3"/>
  <c r="AG69" i="3"/>
  <c r="V69" i="3"/>
  <c r="AP69" i="3"/>
  <c r="BG78" i="3"/>
  <c r="BT60" i="3"/>
  <c r="BU60" i="3"/>
  <c r="BV60" i="3"/>
  <c r="X78" i="3"/>
  <c r="AR78" i="3"/>
  <c r="AB78" i="3"/>
  <c r="AE78" i="3"/>
  <c r="AL78" i="3"/>
  <c r="V78" i="3"/>
  <c r="AC78" i="3"/>
  <c r="U105" i="3"/>
  <c r="AJ105" i="3"/>
  <c r="AM105" i="3"/>
  <c r="W105" i="3"/>
  <c r="AD105" i="3"/>
  <c r="AK105" i="3"/>
  <c r="BA87" i="3"/>
  <c r="BH87" i="3"/>
  <c r="AY87" i="3"/>
  <c r="U69" i="3"/>
  <c r="AF69" i="3"/>
  <c r="AA69" i="3"/>
  <c r="AH69" i="3"/>
  <c r="AJ69" i="3"/>
  <c r="AK69" i="3"/>
  <c r="AX78" i="3"/>
  <c r="BI78" i="3"/>
  <c r="AZ78" i="3"/>
  <c r="BF78" i="3"/>
  <c r="AO69" i="3"/>
  <c r="Z69" i="3"/>
  <c r="W69" i="3"/>
  <c r="AN69" i="3"/>
  <c r="BB78" i="3"/>
  <c r="BD78" i="3"/>
  <c r="BX60" i="3"/>
  <c r="BR60" i="3"/>
  <c r="U87" i="3"/>
  <c r="AJ87" i="3"/>
  <c r="AQ87" i="3"/>
  <c r="W87" i="3"/>
  <c r="AD87" i="3"/>
  <c r="AK87" i="3"/>
  <c r="BA69" i="3"/>
  <c r="BG69" i="3"/>
  <c r="BB69" i="3"/>
  <c r="AX96" i="3"/>
  <c r="BH96" i="3"/>
  <c r="BC96" i="3"/>
  <c r="BO60" i="3"/>
  <c r="BR78" i="3"/>
  <c r="BP78" i="3"/>
  <c r="BW78" i="3"/>
  <c r="BQ87" i="3"/>
  <c r="BT87" i="3"/>
  <c r="BZ87" i="3"/>
  <c r="BP96" i="3"/>
  <c r="BS105" i="3"/>
  <c r="BV105" i="3"/>
  <c r="BU105" i="3"/>
  <c r="BY113" i="3" l="1"/>
  <c r="W114" i="3"/>
  <c r="BA114" i="3"/>
  <c r="AQ114" i="3"/>
  <c r="AN114" i="3"/>
  <c r="AA113" i="3"/>
  <c r="V113" i="3"/>
  <c r="AM114" i="3"/>
  <c r="AM113" i="3"/>
  <c r="AI114" i="3"/>
  <c r="X113" i="3"/>
  <c r="AY114" i="3"/>
  <c r="AL113" i="3"/>
  <c r="BG113" i="3"/>
  <c r="BY114" i="3"/>
  <c r="AB114" i="3"/>
  <c r="W113" i="3"/>
  <c r="AR113" i="3"/>
  <c r="Y113" i="3"/>
  <c r="AL114" i="3"/>
  <c r="AB113" i="3"/>
  <c r="AC113" i="3"/>
  <c r="Y114" i="3"/>
  <c r="BH114" i="3"/>
  <c r="AD113" i="3"/>
  <c r="AJ113" i="3"/>
  <c r="AA114" i="3"/>
  <c r="AI113" i="3"/>
  <c r="AF113" i="3"/>
  <c r="AF114" i="3"/>
  <c r="AP113" i="3"/>
  <c r="AP114" i="3"/>
  <c r="BS114" i="3"/>
  <c r="BS113" i="3"/>
  <c r="BB114" i="3"/>
  <c r="BB113" i="3"/>
  <c r="AX113" i="3"/>
  <c r="AX114" i="3"/>
  <c r="AQ113" i="3"/>
  <c r="X114" i="3"/>
  <c r="BO114" i="3"/>
  <c r="BO113" i="3"/>
  <c r="BD114" i="3"/>
  <c r="BD113" i="3"/>
  <c r="BI113" i="3"/>
  <c r="BI114" i="3"/>
  <c r="BV113" i="3"/>
  <c r="BV114" i="3"/>
  <c r="BG114" i="3"/>
  <c r="AO114" i="3"/>
  <c r="AO113" i="3"/>
  <c r="AH114" i="3"/>
  <c r="AH113" i="3"/>
  <c r="BC114" i="3"/>
  <c r="BC113" i="3"/>
  <c r="AC114" i="3"/>
  <c r="BW114" i="3"/>
  <c r="BW113" i="3"/>
  <c r="BF113" i="3"/>
  <c r="BF114" i="3"/>
  <c r="BH113" i="3"/>
  <c r="BX114" i="3"/>
  <c r="BX113" i="3"/>
  <c r="BR113" i="3"/>
  <c r="BR114" i="3"/>
  <c r="AD114" i="3"/>
  <c r="BU113" i="3"/>
  <c r="BU114" i="3"/>
  <c r="AE114" i="3"/>
  <c r="AE113" i="3"/>
  <c r="U114" i="3"/>
  <c r="U113" i="3"/>
  <c r="BA113" i="3"/>
  <c r="AR114" i="3"/>
  <c r="BQ113" i="3"/>
  <c r="BQ114" i="3"/>
  <c r="AZ113" i="3"/>
  <c r="AZ114" i="3"/>
  <c r="AY113" i="3"/>
  <c r="AK113" i="3"/>
  <c r="AK114" i="3"/>
  <c r="BT113" i="3"/>
  <c r="BT114" i="3"/>
  <c r="V114" i="3"/>
  <c r="Z114" i="3"/>
  <c r="Z113" i="3"/>
  <c r="AG114" i="3"/>
  <c r="AG113" i="3"/>
  <c r="BP114" i="3"/>
  <c r="BP113" i="3"/>
  <c r="AJ114" i="3"/>
  <c r="BZ114" i="3"/>
  <c r="BZ113" i="3"/>
  <c r="BE113" i="3"/>
  <c r="BE114" i="3"/>
  <c r="AN113" i="3"/>
  <c r="AU114" i="3" l="1"/>
  <c r="BL114" i="3"/>
  <c r="BL113" i="3"/>
  <c r="S113" i="3"/>
  <c r="AV114" i="3"/>
  <c r="R113" i="3"/>
  <c r="S114" i="3"/>
  <c r="AV113" i="3"/>
  <c r="R114" i="3"/>
  <c r="BM114" i="3"/>
  <c r="AU113" i="3"/>
  <c r="BM113" i="3"/>
</calcChain>
</file>

<file path=xl/sharedStrings.xml><?xml version="1.0" encoding="utf-8"?>
<sst xmlns="http://schemas.openxmlformats.org/spreadsheetml/2006/main" count="2400" uniqueCount="292">
  <si>
    <t>FEA:</t>
  </si>
  <si>
    <t>FCT beam approx 3</t>
  </si>
  <si>
    <t>CAD:</t>
  </si>
  <si>
    <t>NA</t>
  </si>
  <si>
    <t>Single repeating section with assumed fixed boundary conditions at the Fixed Support (type E)</t>
  </si>
  <si>
    <t>FCT Forces &amp; Moments for individual loads (at the FCT centerline):</t>
  </si>
  <si>
    <t>Load Case:</t>
  </si>
  <si>
    <t>Fixed/Gated</t>
  </si>
  <si>
    <t>Fixed</t>
  </si>
  <si>
    <t>Guided</t>
  </si>
  <si>
    <t>FEA</t>
  </si>
  <si>
    <t>IFO</t>
  </si>
  <si>
    <t>E1</t>
  </si>
  <si>
    <t>A</t>
  </si>
  <si>
    <t>B</t>
  </si>
  <si>
    <t>C</t>
  </si>
  <si>
    <t>D</t>
  </si>
  <si>
    <t>E2</t>
  </si>
  <si>
    <t>E1 + E2</t>
  </si>
  <si>
    <t>Min</t>
  </si>
  <si>
    <t>Max</t>
  </si>
  <si>
    <t>Fx</t>
  </si>
  <si>
    <t>Fy</t>
  </si>
  <si>
    <t>Fz</t>
  </si>
  <si>
    <t>-Fy</t>
  </si>
  <si>
    <t>Mx</t>
  </si>
  <si>
    <t>My</t>
  </si>
  <si>
    <t>Mz</t>
  </si>
  <si>
    <t>-My</t>
  </si>
  <si>
    <t>Lvac (atm-vacuum pressure load), 4892 N for Fixed/Gated only</t>
  </si>
  <si>
    <t>Ehx (lateral earthquake), .25 g</t>
  </si>
  <si>
    <t>Ehy (axial earthquake), .25 g</t>
  </si>
  <si>
    <t>ASCE 7-16 LRFD Load Cases: Forces &amp; Moments on Supports @FCT CL</t>
  </si>
  <si>
    <t>LRFD Load Cases: Forces @ 8 Anchors, 17" x 36" baseplate, stiffened X &amp; Y:</t>
  </si>
  <si>
    <t>LRFD Load Cases: Forces @ 4 Anchors, 17" x 36" baseplate, stiffened X &amp; Y:</t>
  </si>
  <si>
    <t>LRFD Load Cases: Forces @ 4 Anchors, 17" x 24" baseplate, stiffened X &amp; Y:</t>
  </si>
  <si>
    <t>Linear superposition of the anchor loads from each of the above individual load cases, with the indicated load factors</t>
  </si>
  <si>
    <t>Transfer of loads at top of support to anchor bolt forces</t>
  </si>
  <si>
    <t>1.4 D (1.4 x dead load)</t>
  </si>
  <si>
    <t>Fx1</t>
  </si>
  <si>
    <t>Fy1</t>
  </si>
  <si>
    <t>Fz1</t>
  </si>
  <si>
    <t>Fx2</t>
  </si>
  <si>
    <t>Fy2</t>
  </si>
  <si>
    <t>Fz2</t>
  </si>
  <si>
    <t>Fx3</t>
  </si>
  <si>
    <t>Fy3</t>
  </si>
  <si>
    <t>Fz3</t>
  </si>
  <si>
    <t>Fx4</t>
  </si>
  <si>
    <t>Fy4</t>
  </si>
  <si>
    <t>Fz4</t>
  </si>
  <si>
    <t>Fx5</t>
  </si>
  <si>
    <t>Fy5</t>
  </si>
  <si>
    <t>Fz5</t>
  </si>
  <si>
    <t>Fx6</t>
  </si>
  <si>
    <t>Fy6</t>
  </si>
  <si>
    <t>Fz6</t>
  </si>
  <si>
    <t>Fx7</t>
  </si>
  <si>
    <t>Fy7</t>
  </si>
  <si>
    <t>Fz7</t>
  </si>
  <si>
    <t>Fx8</t>
  </si>
  <si>
    <t>Fy8</t>
  </si>
  <si>
    <t>Fz8</t>
  </si>
  <si>
    <t>FIXED/GATED</t>
  </si>
  <si>
    <t>FIXED</t>
  </si>
  <si>
    <t>GUIDED (min)</t>
  </si>
  <si>
    <t>GUIDED (max)</t>
  </si>
  <si>
    <t xml:space="preserve">Load Case: </t>
  </si>
  <si>
    <t>1.2 D + 1.6 Lvac</t>
  </si>
  <si>
    <t>1.279 D + 2 Ehx + Lvac</t>
  </si>
  <si>
    <t>-Ehy to be in same direction at Lvac)</t>
  </si>
  <si>
    <t>0.821 D + 2 Ehx</t>
  </si>
  <si>
    <t>0.821 D + 2 Ehy</t>
  </si>
  <si>
    <t>vert</t>
  </si>
  <si>
    <t>shear</t>
  </si>
  <si>
    <t>MAX</t>
  </si>
  <si>
    <t>MIN</t>
  </si>
  <si>
    <t>FCT support concept 1 reaction matrix</t>
  </si>
  <si>
    <t>FEA FCT support concept 1</t>
  </si>
  <si>
    <t>6" OD x 1/4" thick, telescoping support</t>
  </si>
  <si>
    <t>baseplate: 1" thick, 17" x 36"</t>
  </si>
  <si>
    <t>Triangular bracing to 26" height</t>
  </si>
  <si>
    <t>8 bolts</t>
  </si>
  <si>
    <t>1 kN, or 1 kNm applied</t>
  </si>
  <si>
    <t>FEA axes (not IFO)</t>
  </si>
  <si>
    <t>y=0</t>
  </si>
  <si>
    <t>TRANSPOSED for matrix multiplication:</t>
  </si>
  <si>
    <t>anchor</t>
  </si>
  <si>
    <t>Fanchor</t>
  </si>
  <si>
    <t>x (m)</t>
  </si>
  <si>
    <t>z (m)</t>
  </si>
  <si>
    <t>sum Fx</t>
  </si>
  <si>
    <t>sum Fy</t>
  </si>
  <si>
    <t>sum Fz</t>
  </si>
  <si>
    <t>sum Mx</t>
  </si>
  <si>
    <t>sum My</t>
  </si>
  <si>
    <t>sum Mz</t>
  </si>
  <si>
    <t xml:space="preserve">(F x height) = </t>
  </si>
  <si>
    <t>Triangular bracing to 26" height, X &amp; Y directions</t>
  </si>
  <si>
    <t>4 bolts (in the corners)</t>
  </si>
  <si>
    <t>FCT support concept 2 reaction matrix</t>
  </si>
  <si>
    <t>FEA FCT support concept 2</t>
  </si>
  <si>
    <t>baseplate: 1" thick, 17" x 24"</t>
  </si>
  <si>
    <t>FCT support concept 3 reaction matrix</t>
  </si>
  <si>
    <t>FEA FCT support concept 3</t>
  </si>
  <si>
    <t>No bracing</t>
  </si>
  <si>
    <t>Floor Anchor Forces for individual loads:</t>
  </si>
  <si>
    <t>D (dead load)</t>
  </si>
  <si>
    <t>C1</t>
  </si>
  <si>
    <t>C2</t>
  </si>
  <si>
    <t>C3</t>
  </si>
  <si>
    <t>C4</t>
  </si>
  <si>
    <t>C5</t>
  </si>
  <si>
    <t>C6</t>
  </si>
  <si>
    <t>C7</t>
  </si>
  <si>
    <t>C8</t>
  </si>
  <si>
    <t>D1</t>
  </si>
  <si>
    <t>D2</t>
  </si>
  <si>
    <t>D3</t>
  </si>
  <si>
    <t>D4</t>
  </si>
  <si>
    <t>D5</t>
  </si>
  <si>
    <t>D6</t>
  </si>
  <si>
    <t>D7</t>
  </si>
  <si>
    <t>D8</t>
  </si>
  <si>
    <t>E3</t>
  </si>
  <si>
    <t>E4</t>
  </si>
  <si>
    <t>E5</t>
  </si>
  <si>
    <t>E6</t>
  </si>
  <si>
    <t>E7</t>
  </si>
  <si>
    <t>E8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</si>
  <si>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</si>
  <si>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</si>
  <si>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</si>
  <si>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</si>
  <si>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</si>
  <si>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</si>
  <si>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</si>
  <si>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</si>
  <si>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</si>
  <si>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B2</t>
  </si>
  <si>
    <t>B3</t>
  </si>
  <si>
    <t>B4</t>
  </si>
  <si>
    <t>B5</t>
  </si>
  <si>
    <t>B6</t>
  </si>
  <si>
    <t>B7</t>
  </si>
  <si>
    <t>B8</t>
  </si>
  <si>
    <t>Lvac (atmospheric-vacuum pressure load)</t>
  </si>
  <si>
    <t>Ehx (lateral earthquake)</t>
  </si>
  <si>
    <t>Ehy (axial earthquake)</t>
  </si>
  <si>
    <t>ASCE 7-16 LRFD Load Cases:</t>
  </si>
  <si>
    <t>1.279 D + 2 Ehy + Lvac</t>
  </si>
  <si>
    <t>BRACED IN Y ONLY, .1" radial gap</t>
  </si>
  <si>
    <t>BRACED IN X &amp; Y, .1" radial gap (point masses accidentily inactive)</t>
  </si>
  <si>
    <t>The following is based on Hilti guidance:</t>
  </si>
  <si>
    <t xml:space="preserve">https://www.hilti.com/medias/sys_master/documents/hbf/9175927062558/Product_Technical_Guide_Excerpt_for_ACI_318_Chapter_17_Strength_Design_-_SD_LRFD_Technical_information_ASSET_DOC_LOC_5941017.pdf </t>
  </si>
  <si>
    <t xml:space="preserve">which is in turn based on ACI 318 Chapter 17 </t>
  </si>
  <si>
    <t>Data on the Hilti anchor rod specifications and technical data:</t>
  </si>
  <si>
    <t xml:space="preserve">https://www.hilti.com/medias/sys_master/documents/h97/h6f/9485220511774/Technical-information-ASSET-DOC-LOC-3008312.pdf </t>
  </si>
  <si>
    <t>These are only approximate calculations used to ascertain the reasonableness of the preliminary design.</t>
  </si>
  <si>
    <t>Final calculations should be performed for example with Hilti PROFIS software:</t>
  </si>
  <si>
    <t xml:space="preserve">https://www.hilti.com/content/hilti/W1/US/en/engineering/software/hilti-software/structural-engineering/profis-engineering-suite.html </t>
  </si>
  <si>
    <t>Hilti simplified design calculation tables from:</t>
  </si>
  <si>
    <t>https://www.hilti.com/content/hilti/W1/US/en/engineering/technical-information/technical-guides.html</t>
  </si>
  <si>
    <t>Assuming cracked, 3,000 psi concrete</t>
  </si>
  <si>
    <t>Use adhesive embedded anchors with minimum embedment depth (to minimize slab cost)</t>
  </si>
  <si>
    <t>HAS-B-105</t>
  </si>
  <si>
    <t>concrete/adhesive bond</t>
  </si>
  <si>
    <t>steel</t>
  </si>
  <si>
    <t>@11 in spacing</t>
  </si>
  <si>
    <t>@min concrete</t>
  </si>
  <si>
    <t>Nominal</t>
  </si>
  <si>
    <t>Effective</t>
  </si>
  <si>
    <t>Drill</t>
  </si>
  <si>
    <t>Concrete</t>
  </si>
  <si>
    <t>Tension φNn</t>
  </si>
  <si>
    <t>Shear</t>
  </si>
  <si>
    <t>Tension φNsa</t>
  </si>
  <si>
    <t>Seismic</t>
  </si>
  <si>
    <t>Spacing factor</t>
  </si>
  <si>
    <t>Tension</t>
  </si>
  <si>
    <t>Anchor</t>
  </si>
  <si>
    <t>Embedment</t>
  </si>
  <si>
    <t>Diameter</t>
  </si>
  <si>
    <t>depth</t>
  </si>
  <si>
    <t>(kN)</t>
  </si>
  <si>
    <t>(lbf)</t>
  </si>
  <si>
    <t>φVn</t>
  </si>
  <si>
    <t>φVsa</t>
  </si>
  <si>
    <t>thickness</t>
  </si>
  <si>
    <t>min</t>
  </si>
  <si>
    <t>Dia. (in)</t>
  </si>
  <si>
    <t>hef (in)</t>
  </si>
  <si>
    <t>d0 (in)</t>
  </si>
  <si>
    <t>min. (in)</t>
  </si>
  <si>
    <t>φVsa,eq</t>
  </si>
  <si>
    <t>in tension</t>
  </si>
  <si>
    <t>in shear</t>
  </si>
  <si>
    <t>factor in</t>
  </si>
  <si>
    <t>allow</t>
  </si>
  <si>
    <t>shear, ƒHV</t>
  </si>
  <si>
    <t>ƒAN</t>
  </si>
  <si>
    <t>ƒAV</t>
  </si>
  <si>
    <t>--&gt;</t>
  </si>
  <si>
    <t>LRFD Load Cases: Forces @ 4 Anchors, 17" x 24" baseplate, not stiffened:</t>
  </si>
  <si>
    <t>spring</t>
  </si>
  <si>
    <t>(conflat)</t>
  </si>
  <si>
    <t>displ</t>
  </si>
  <si>
    <t>displ2</t>
  </si>
  <si>
    <t>displ3</t>
  </si>
  <si>
    <t>displ4</t>
  </si>
  <si>
    <t>displ5</t>
  </si>
  <si>
    <t>Z (m)</t>
  </si>
  <si>
    <t>dZ (m)</t>
  </si>
  <si>
    <t>dZ (in)</t>
  </si>
  <si>
    <t>Some FEA notes:</t>
  </si>
  <si>
    <t>static re-alignment of FCT due to non-parallelism of Conflats at tube ends:</t>
  </si>
  <si>
    <t>Guide A:</t>
  </si>
  <si>
    <t>Guide B:</t>
  </si>
  <si>
    <t>Guide C:</t>
  </si>
  <si>
    <t>Guide D:</t>
  </si>
  <si>
    <t>0 in X and Y</t>
  </si>
  <si>
    <t>1.279 D + 2 Ehx + (Lvac + Lalign)</t>
  </si>
  <si>
    <t>1.279 D - 2 Ehy + (Lvac + Lalign)</t>
  </si>
  <si>
    <t>This beam analysis plus support compliance matrix approach has neglected the mass (weight) of the supports, which tends to reduce any tensile anchor loads.</t>
  </si>
  <si>
    <t>32.5 mm in X</t>
  </si>
  <si>
    <t>21.9 mm in X</t>
  </si>
  <si>
    <t>9.6 mm in X</t>
  </si>
  <si>
    <t>Alt. Guided</t>
  </si>
  <si>
    <t>max</t>
  </si>
  <si>
    <t>For Alternate Guided (AG) Supports include the Alignment Load by inserting a 1 (one) here:</t>
  </si>
  <si>
    <t>How to update these summary tables:</t>
  </si>
  <si>
    <t>F/G, F and AG columns are directly linked to the "Ansys beam model LRFD cases" tab.</t>
  </si>
  <si>
    <t xml:space="preserve">The G columns can be updated by: </t>
  </si>
  <si>
    <t>1) setting the "include alignment load" parameter to 0 (zero) in cell $K$52 in the "Ansys beam model LRFD cases" tab.</t>
  </si>
  <si>
    <t>3) setting the "include alignment load" parameter back to 1 (one) in cell $K$52 in the "Ansys beam model LRFD cases" tab.</t>
  </si>
  <si>
    <t>2) copy the AG columns, and then paste special - values only - to the the G columns</t>
  </si>
  <si>
    <t>Reaction forces are in Newtons (N), Moments are in Newton-meters (Nm).</t>
  </si>
  <si>
    <t>1.4 D</t>
  </si>
  <si>
    <t>1.2 D + 1.6 L</t>
  </si>
  <si>
    <t>1.2 D + Ev + Emhy + L</t>
  </si>
  <si>
    <t>1.2 D + Ev + Emhx + L</t>
  </si>
  <si>
    <t>0.9 D - Ev + Emhy</t>
  </si>
  <si>
    <t>0.9 D - Ev + Emhx</t>
  </si>
  <si>
    <t>coefficient of friction on Guided (G) &amp; Alt. Guided (AG) Supports used to develop axial load:</t>
  </si>
  <si>
    <r>
      <t xml:space="preserve">Guide FZ == </t>
    </r>
    <r>
      <rPr>
        <sz val="11"/>
        <color theme="1"/>
        <rFont val="Calibri"/>
        <family val="2"/>
      </rPr>
      <t xml:space="preserve">µ * </t>
    </r>
    <r>
      <rPr>
        <sz val="11"/>
        <color theme="1"/>
        <rFont val="Calibri"/>
        <family val="2"/>
        <scheme val="minor"/>
      </rPr>
      <t xml:space="preserve">Sqrt(Fx^2+Fy^2), where </t>
    </r>
    <r>
      <rPr>
        <sz val="11"/>
        <color theme="1"/>
        <rFont val="Calibri"/>
        <family val="2"/>
      </rPr>
      <t xml:space="preserve">µ = </t>
    </r>
    <r>
      <rPr>
        <sz val="11"/>
        <color theme="1"/>
        <rFont val="Calibri"/>
        <family val="2"/>
        <scheme val="minor"/>
      </rPr>
      <t>friction coeff.</t>
    </r>
  </si>
  <si>
    <t>D (dead load), 1 g vertical + axial due to friction on G supports</t>
  </si>
  <si>
    <t>Lalign (align the FCT) and associated axial friction</t>
  </si>
  <si>
    <t>1.4 D (1.4 x dead load), incl. axial friction</t>
  </si>
  <si>
    <t>1.2 D + 1.6 (Lvac + Lalign), incl. transverse align force induced axial friction</t>
  </si>
  <si>
    <t>LRFD Load Cases: Forces @ 4 Anchors, 14" x 14" baseplate, stiffened:</t>
  </si>
  <si>
    <t>concept 4</t>
  </si>
  <si>
    <t>FCT support concept 4 reaction matrix</t>
  </si>
  <si>
    <t>FEA FCT support concept 4</t>
  </si>
  <si>
    <t>baseplate: 1" thick, 14" x 14"</t>
  </si>
  <si>
    <t>bracing in x &amp; y</t>
  </si>
  <si>
    <t>LRFD Load Cases: Forces @ 4 Anchors, 14" x 25" baseplate, stiffened:</t>
  </si>
  <si>
    <t>concept 6</t>
  </si>
  <si>
    <t>FEA FCT support concept 6</t>
  </si>
  <si>
    <t>FCT support concept 6 reaction matrix</t>
  </si>
  <si>
    <t>baseplate: 1" thick, 14" x 25"</t>
  </si>
  <si>
    <t>ASCE 7-16 LRFD Load Cases: Forces &amp; Moments on Support Pipe Shoes @FCT CL</t>
  </si>
  <si>
    <t>Maximum Uplift</t>
  </si>
  <si>
    <t>Maximum Downward</t>
  </si>
  <si>
    <t>Dead Load</t>
  </si>
  <si>
    <t>Lateral</t>
  </si>
  <si>
    <t>Axial</t>
  </si>
  <si>
    <t>+Fz</t>
  </si>
  <si>
    <t>-Fz</t>
  </si>
  <si>
    <t>|Fy|</t>
  </si>
  <si>
    <t>|Fx|</t>
  </si>
  <si>
    <t>Maximum Loads (lbf) imposed on Supports at Pipe Centerline</t>
  </si>
  <si>
    <t>Nominal
Anchor
Dia. (in)</t>
  </si>
  <si>
    <t>Effective
Embedment
hef (in)</t>
  </si>
  <si>
    <t>Drill 
Diameter
d0 (in)</t>
  </si>
  <si>
    <t>Concrete
depth
min. (in)</t>
  </si>
  <si>
    <t>Tension φNn
(kN)</t>
  </si>
  <si>
    <t>Tension φNn
(lbf)</t>
  </si>
  <si>
    <t>Shear 
φVn
(kN)</t>
  </si>
  <si>
    <t>Shear 
φVn
(lbf)</t>
  </si>
  <si>
    <t>Tension φNsa
(kN)</t>
  </si>
  <si>
    <t>Tension φNsa
(lbf)</t>
  </si>
  <si>
    <t>Shear 
φVsa
(kN)</t>
  </si>
  <si>
    <t>Shear 
φVsa
(lbf)</t>
  </si>
  <si>
    <t>Seismic
Shear 
φVsa,eq
(kN)</t>
  </si>
  <si>
    <t>Seismic
Shear 
φVsa,eq
(lbf)</t>
  </si>
  <si>
    <t>Spacing factor_x000D_
in tension_x000D_
ƒAN</t>
  </si>
  <si>
    <t>Spacing factor_x000D_
in shear_x000D_
ƒAV</t>
  </si>
  <si>
    <t>Concrete
thickness
factor in
shear, ƒHV</t>
  </si>
  <si>
    <t>Tension
min
allow 
(kN)</t>
  </si>
  <si>
    <t>Tension
min
allow 
(lbf)</t>
  </si>
  <si>
    <t>Shear
min
allow
(kN)</t>
  </si>
  <si>
    <t>Shear
min
allow
(lbf)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</si>
</sst>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E699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07">
    <xf numFmtId="0" fontId="0" fillId="0" borderId="0" xfId="0"/>
    <xf numFmtId="0" fontId="0" fillId="0" borderId="0" xfId="0" quotePrefix="1"/>
    <xf numFmtId="1" fontId="0" fillId="0" borderId="0" xfId="0" applyNumberFormat="1"/>
    <xf numFmtId="1" fontId="1" fillId="0" borderId="0" xfId="0" applyNumberFormat="1" applyFont="1"/>
    <xf numFmtId="0" fontId="2" fillId="0" borderId="0" xfId="0" applyFont="1"/>
    <xf numFmtId="0" fontId="0" fillId="0" borderId="1" xfId="0" applyBorder="1"/>
    <xf numFmtId="0" fontId="0" fillId="0" borderId="0" xfId="0" applyAlignment="1">
      <alignment horizontal="right"/>
    </xf>
    <xf numFmtId="2" fontId="0" fillId="0" borderId="1" xfId="0" applyNumberFormat="1" applyBorder="1"/>
    <xf numFmtId="1" fontId="0" fillId="0" borderId="0" xfId="0" quotePrefix="1" applyNumberFormat="1"/>
    <xf numFmtId="1" fontId="0" fillId="0" borderId="1" xfId="0" applyNumberFormat="1" applyBorder="1"/>
    <xf numFmtId="1" fontId="0" fillId="0" borderId="1" xfId="0" quotePrefix="1" applyNumberFormat="1" applyBorder="1"/>
    <xf numFmtId="1" fontId="0" fillId="0" borderId="2" xfId="0" applyNumberFormat="1" applyBorder="1"/>
    <xf numFmtId="1" fontId="0" fillId="0" borderId="0" xfId="0" applyNumberFormat="1" applyBorder="1"/>
    <xf numFmtId="1" fontId="0" fillId="0" borderId="0" xfId="0" quotePrefix="1" applyNumberFormat="1" applyBorder="1"/>
    <xf numFmtId="0" fontId="3" fillId="0" borderId="0" xfId="0" applyFont="1"/>
    <xf numFmtId="0" fontId="4" fillId="0" borderId="0" xfId="1"/>
    <xf numFmtId="0" fontId="3" fillId="0" borderId="7" xfId="0" applyFont="1" applyBorder="1"/>
    <xf numFmtId="0" fontId="3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2" borderId="8" xfId="0" applyFont="1" applyFill="1" applyBorder="1" applyAlignment="1">
      <alignment wrapText="1"/>
    </xf>
    <xf numFmtId="0" fontId="3" fillId="2" borderId="9" xfId="0" applyFont="1" applyFill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9" xfId="0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4" xfId="0" applyFont="1" applyBorder="1"/>
    <xf numFmtId="0" fontId="3" fillId="2" borderId="4" xfId="0" applyFont="1" applyFill="1" applyBorder="1"/>
    <xf numFmtId="0" fontId="3" fillId="0" borderId="10" xfId="0" applyFont="1" applyBorder="1"/>
    <xf numFmtId="0" fontId="3" fillId="0" borderId="5" xfId="0" applyFont="1" applyBorder="1"/>
    <xf numFmtId="0" fontId="3" fillId="0" borderId="8" xfId="0" applyFont="1" applyBorder="1"/>
    <xf numFmtId="0" fontId="3" fillId="2" borderId="8" xfId="0" applyFont="1" applyFill="1" applyBorder="1"/>
    <xf numFmtId="0" fontId="3" fillId="0" borderId="11" xfId="0" applyFont="1" applyBorder="1"/>
    <xf numFmtId="0" fontId="3" fillId="0" borderId="14" xfId="0" applyFont="1" applyBorder="1"/>
    <xf numFmtId="3" fontId="3" fillId="0" borderId="4" xfId="0" applyNumberFormat="1" applyFont="1" applyBorder="1"/>
    <xf numFmtId="0" fontId="3" fillId="3" borderId="4" xfId="0" applyFont="1" applyFill="1" applyBorder="1"/>
    <xf numFmtId="11" fontId="0" fillId="0" borderId="1" xfId="0" applyNumberFormat="1" applyBorder="1"/>
    <xf numFmtId="1" fontId="2" fillId="0" borderId="0" xfId="0" applyNumberFormat="1" applyFont="1"/>
    <xf numFmtId="0" fontId="0" fillId="0" borderId="1" xfId="0" quotePrefix="1" applyBorder="1"/>
    <xf numFmtId="0" fontId="0" fillId="0" borderId="0" xfId="0" applyBorder="1"/>
    <xf numFmtId="1" fontId="0" fillId="0" borderId="17" xfId="0" applyNumberFormat="1" applyBorder="1"/>
    <xf numFmtId="0" fontId="0" fillId="0" borderId="17" xfId="0" applyBorder="1"/>
    <xf numFmtId="1" fontId="0" fillId="0" borderId="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0" xfId="0" quotePrefix="1" applyBorder="1"/>
    <xf numFmtId="0" fontId="3" fillId="0" borderId="1" xfId="0" applyFont="1" applyBorder="1"/>
    <xf numFmtId="0" fontId="0" fillId="0" borderId="0" xfId="0" applyNumberFormat="1"/>
    <xf numFmtId="164" fontId="0" fillId="0" borderId="1" xfId="0" applyNumberFormat="1" applyBorder="1"/>
    <xf numFmtId="1" fontId="1" fillId="0" borderId="1" xfId="0" applyNumberFormat="1" applyFont="1" applyBorder="1"/>
    <xf numFmtId="0" fontId="5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2" fontId="1" fillId="0" borderId="1" xfId="0" applyNumberFormat="1" applyFont="1" applyBorder="1"/>
    <xf numFmtId="2" fontId="0" fillId="0" borderId="1" xfId="0" applyNumberFormat="1" applyFill="1" applyBorder="1"/>
    <xf numFmtId="0" fontId="3" fillId="4" borderId="4" xfId="0" applyFont="1" applyFill="1" applyBorder="1"/>
    <xf numFmtId="0" fontId="3" fillId="3" borderId="7" xfId="0" applyFont="1" applyFill="1" applyBorder="1"/>
    <xf numFmtId="0" fontId="3" fillId="3" borderId="5" xfId="0" applyFont="1" applyFill="1" applyBorder="1"/>
    <xf numFmtId="0" fontId="3" fillId="0" borderId="8" xfId="0" applyFont="1" applyFill="1" applyBorder="1" applyAlignment="1">
      <alignment wrapText="1"/>
    </xf>
    <xf numFmtId="0" fontId="3" fillId="0" borderId="9" xfId="0" applyFont="1" applyFill="1" applyBorder="1" applyAlignment="1">
      <alignment wrapText="1"/>
    </xf>
    <xf numFmtId="0" fontId="3" fillId="0" borderId="4" xfId="0" applyFont="1" applyFill="1" applyBorder="1"/>
    <xf numFmtId="0" fontId="3" fillId="0" borderId="14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8" xfId="0" applyFont="1" applyFill="1" applyBorder="1"/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1" fillId="0" borderId="1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2" xfId="0" applyFont="1" applyBorder="1" applyAlignment="1"/>
    <xf numFmtId="0" fontId="0" fillId="0" borderId="4" xfId="0" applyBorder="1" applyAlignment="1">
      <alignment horizontal="center"/>
    </xf>
    <xf numFmtId="0" fontId="0" fillId="0" borderId="0" xfId="0" applyBorder="1" applyAlignment="1"/>
    <xf numFmtId="0" fontId="0" fillId="0" borderId="4" xfId="0" quotePrefix="1" applyBorder="1" applyAlignment="1">
      <alignment horizontal="center"/>
    </xf>
    <xf numFmtId="0" fontId="0" fillId="0" borderId="7" xfId="0" quotePrefix="1" applyBorder="1"/>
    <xf numFmtId="0" fontId="0" fillId="0" borderId="4" xfId="0" applyBorder="1" applyAlignment="1">
      <alignment wrapText="1"/>
    </xf>
    <xf numFmtId="0" fontId="0" fillId="5" borderId="4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4" xfId="0" applyNumberFormat="1" applyFill="1" applyBorder="1"/>
    <xf numFmtId="0" fontId="0" fillId="0" borderId="4" xfId="0" applyFill="1" applyBorder="1"/>
    <xf numFmtId="0" fontId="0" fillId="5" borderId="4" xfId="0" applyFill="1" applyBorder="1"/>
    <xf numFmtId="0" fontId="0" fillId="0" borderId="7" xfId="0" applyFill="1" applyBorder="1"/>
    <xf numFmtId="0" fontId="0" fillId="0" borderId="10" xfId="0" applyFill="1" applyBorder="1"/>
    <xf numFmtId="0" fontId="0" fillId="0" borderId="5" xfId="0" applyFill="1" applyBorder="1"/>
    <xf numFmtId="164" fontId="0" fillId="0" borderId="4" xfId="0" applyNumberFormat="1" applyFill="1" applyBorder="1"/>
    <xf numFmtId="1" fontId="0" fillId="0" borderId="4" xfId="0" applyNumberFormat="1" applyFill="1" applyBorder="1"/>
    <xf numFmtId="1" fontId="0" fillId="0" borderId="10" xfId="0" applyNumberFormat="1" applyFill="1" applyBorder="1"/>
    <xf numFmtId="0" fontId="0" fillId="0" borderId="8" xfId="0" applyFill="1" applyBorder="1"/>
    <xf numFmtId="0" fontId="0" fillId="5" borderId="8" xfId="0" applyFill="1" applyBorder="1"/>
    <xf numFmtId="0" fontId="0" fillId="0" borderId="11" xfId="0" applyFill="1" applyBorder="1"/>
    <xf numFmtId="0" fontId="0" fillId="0" borderId="14" xfId="0" applyFill="1" applyBorder="1"/>
    <xf numFmtId="164" fontId="0" fillId="0" borderId="8" xfId="0" applyNumberFormat="1" applyFill="1" applyBorder="1"/>
    <xf numFmtId="1" fontId="0" fillId="0" borderId="8" xfId="0" applyNumberFormat="1" applyFill="1" applyBorder="1"/>
    <xf numFmtId="0" fontId="0" fillId="0" borderId="4" xfId="0" applyBorder="1"/>
    <xf numFmtId="3" fontId="0" fillId="0" borderId="4" xfId="0" applyNumberForma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23</xdr:row>
      <xdr:rowOff>130629</xdr:rowOff>
    </xdr:from>
    <xdr:to>
      <xdr:col>24</xdr:col>
      <xdr:colOff>25321</xdr:colOff>
      <xdr:row>31</xdr:row>
      <xdr:rowOff>65314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3514" y="4474029"/>
          <a:ext cx="5261350" cy="1415142"/>
        </a:xfrm>
        <a:prstGeom prst="rect">
          <a:avLst/>
        </a:prstGeom>
      </xdr:spPr>
    </xdr:pic>
    <xdr:clientData/>
  </xdr:twoCellAnchor>
  <xdr:twoCellAnchor editAs="oneCell">
    <xdr:from>
      <xdr:col>13</xdr:col>
      <xdr:colOff>43543</xdr:colOff>
      <xdr:row>32</xdr:row>
      <xdr:rowOff>108856</xdr:rowOff>
    </xdr:from>
    <xdr:to>
      <xdr:col>24</xdr:col>
      <xdr:colOff>56938</xdr:colOff>
      <xdr:row>41</xdr:row>
      <xdr:rowOff>21770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7057" y="6117770"/>
          <a:ext cx="5249424" cy="1578429"/>
        </a:xfrm>
        <a:prstGeom prst="rect">
          <a:avLst/>
        </a:prstGeom>
      </xdr:spPr>
    </xdr:pic>
    <xdr:clientData/>
  </xdr:twoCellAnchor>
  <xdr:twoCellAnchor editAs="oneCell">
    <xdr:from>
      <xdr:col>12</xdr:col>
      <xdr:colOff>870859</xdr:colOff>
      <xdr:row>6</xdr:row>
      <xdr:rowOff>21772</xdr:rowOff>
    </xdr:from>
    <xdr:to>
      <xdr:col>24</xdr:col>
      <xdr:colOff>76201</xdr:colOff>
      <xdr:row>14</xdr:row>
      <xdr:rowOff>16833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630" y="1219201"/>
          <a:ext cx="5323114" cy="147551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42</xdr:row>
      <xdr:rowOff>0</xdr:rowOff>
    </xdr:from>
    <xdr:to>
      <xdr:col>24</xdr:col>
      <xdr:colOff>0</xdr:colOff>
      <xdr:row>50</xdr:row>
      <xdr:rowOff>12270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23514" y="7859486"/>
          <a:ext cx="5236029" cy="1492727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15</xdr:row>
      <xdr:rowOff>0</xdr:rowOff>
    </xdr:from>
    <xdr:to>
      <xdr:col>24</xdr:col>
      <xdr:colOff>32658</xdr:colOff>
      <xdr:row>23</xdr:row>
      <xdr:rowOff>48418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23515" y="2862943"/>
          <a:ext cx="5268686" cy="1528875"/>
        </a:xfrm>
        <a:prstGeom prst="rect">
          <a:avLst/>
        </a:prstGeom>
      </xdr:spPr>
    </xdr:pic>
    <xdr:clientData/>
  </xdr:twoCellAnchor>
  <xdr:twoCellAnchor editAs="oneCell">
    <xdr:from>
      <xdr:col>101</xdr:col>
      <xdr:colOff>1</xdr:colOff>
      <xdr:row>24</xdr:row>
      <xdr:rowOff>2</xdr:rowOff>
    </xdr:from>
    <xdr:to>
      <xdr:col>103</xdr:col>
      <xdr:colOff>552450</xdr:colOff>
      <xdr:row>52</xdr:row>
      <xdr:rowOff>16348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E4D7ED-D83F-4560-9815-C500C733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327301" y="4502152"/>
          <a:ext cx="1771649" cy="5172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298865</xdr:colOff>
      <xdr:row>22</xdr:row>
      <xdr:rowOff>171864</xdr:rowOff>
    </xdr:from>
    <xdr:to>
      <xdr:col>19</xdr:col>
      <xdr:colOff>120098</xdr:colOff>
      <xdr:row>64</xdr:row>
      <xdr:rowOff>70476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0169" y="4180647"/>
          <a:ext cx="4680364" cy="7551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298865</xdr:colOff>
      <xdr:row>22</xdr:row>
      <xdr:rowOff>171864</xdr:rowOff>
    </xdr:from>
    <xdr:to>
      <xdr:col>19</xdr:col>
      <xdr:colOff>120098</xdr:colOff>
      <xdr:row>64</xdr:row>
      <xdr:rowOff>70476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4465" y="4223164"/>
          <a:ext cx="4698033" cy="76329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403089</xdr:colOff>
      <xdr:row>21</xdr:row>
      <xdr:rowOff>115956</xdr:rowOff>
    </xdr:from>
    <xdr:to>
      <xdr:col>16</xdr:col>
      <xdr:colOff>549877</xdr:colOff>
      <xdr:row>58</xdr:row>
      <xdr:rowOff>80762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4393" y="3942521"/>
          <a:ext cx="3183744" cy="6706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583097</xdr:colOff>
      <xdr:row>21</xdr:row>
      <xdr:rowOff>172278</xdr:rowOff>
    </xdr:from>
    <xdr:to>
      <xdr:col>15</xdr:col>
      <xdr:colOff>240487</xdr:colOff>
      <xdr:row>48</xdr:row>
      <xdr:rowOff>4568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4714" y="4068417"/>
          <a:ext cx="2095790" cy="48416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</xdr:colOff>
      <xdr:row>22</xdr:row>
      <xdr:rowOff>1</xdr:rowOff>
    </xdr:from>
    <xdr:to>
      <xdr:col>14</xdr:col>
      <xdr:colOff>336826</xdr:colOff>
      <xdr:row>46</xdr:row>
      <xdr:rowOff>156894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EF6732-AC36-415D-8F37-7E6E834C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175" y="4008784"/>
          <a:ext cx="1551608" cy="45301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23</xdr:row>
      <xdr:rowOff>0</xdr:rowOff>
    </xdr:from>
    <xdr:to>
      <xdr:col>14</xdr:col>
      <xdr:colOff>248478</xdr:colOff>
      <xdr:row>38</xdr:row>
      <xdr:rowOff>117248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77B47D-BE57-4B8B-964E-C0409731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174" y="4191000"/>
          <a:ext cx="1463261" cy="28505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5" name="AutoShape 1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6" name="AutoShape 2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7" name="AutoShape 3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3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304800</xdr:colOff>
      <xdr:row>33</xdr:row>
      <xdr:rowOff>120650</xdr:rowOff>
    </xdr:to>
    <xdr:sp macro="" textlink="">
      <xdr:nvSpPr>
        <xdr:cNvPr id="6148" name="AutoShape 4" descr="data:image/png;base64,iVBORw0KGgoAAAANSUhEUgAABAsAAAIvCAYAAAAS11KtAAAgAElEQVR4Xuy9dVhWWfuGfdINgqSAoohid3eO3djdYiPS3YgoYCeCgS32qGPnqGMHonSDIF1PfceDjuPM6OT7/r73+47n8fAf3Xmutde+17Wu+95yEolEguwnIyAjICMgIyAjICMgIyAjICMgIyAjICMgIyAjICPwiYCcTCyQ9QUZARkBGQEZARkBGQEZARkBGQEZARkBGQEZARmBLwnIxAJZf5ARkBGQEZARkBGQEZARkBGQEZARkBGQEZARkBH4FQGZWCDrEDICMgIyAjICMgIyAjICMgIyAjICMgIyAjICMgIysUDWB2QEZARkBGQEZARkBGQEZARkBGQEZARkBGQEZAS+TUDmLJD1DhkBGQEZARkBGQEZARkBGQEZARkBGQEZARkBGQGZs0DWB2QEZARkBGQEZARkBGQEZARkBGQEZARkBGQEZAT+gbNAVJzBzQcvKK8SIScn940jSBAJVTC1akmLxgYofmuzn/cWlvH2xU/EpVdi2qwdrSz0UPjGsQWFqdy594JidGnathUNDNT55mX8xRaWiKrIjnvGq7QcyuVUMarfklYNDFD50wv/iyf4ebPKQhLexRGf9gHplykVlLWpZ92MBoa1UFb+BVJJ5hsev0yiQlGPpm1aYaqjgvyfMfyblyLdXFyez4sXz0kvqES/cXta19VDWUH+bxypgrQnz4nLKEBFryEt21qgo6LIf+5SJRSlv+bR6xSq1Axp0bwZxjqqKPznTvA37vXbm1bkp/LiVTwFlarUb94SC0MtlP/XLvI3ly+uKiLx9UsSs8vQsWhC8/rGaKgoIirN5cmL12SXSDCxbIK1mQHqyn+nT4BEVE5aQjxvU7KpFunSuHVTzKRM/t5h/mLbSCjLTSXuVQJ55WIMrZrTqJ4hml+cTFCSy9s3b0h7X4aKsRUtrczRFL7n1et4skuhjlUzGtbRpiThJXEpecjVqot1Ewv0tZX5kJHAy/hkShUNaNasEWa6GiiISkmMe0OitN/XtqBp47roaan8rt9LBCWkvo0jIe09Am0zmjexxKSWOp8xiKvITHnHm8QMqoS1sGrZGHNjHb4YChCU5PE2Pp60nGJUtM2xbtoAQ70vjvGZkgRR+QeSEhNJzsynSiBCWUMPcwtL6pnURk3lj+CLKMxO5tWbJD5QC+smjahnoI0iVeQmvCU+MQuBmjGNmjbAuLYGCn+xZf7f2EwiKCMjMZ53qXko6ltgbWWBvqbyv7sUSRV5SQnEv8ugWs2IhtYNqGOg+X/PQVRJVloSbxLTEagb0bhRQ8z11P/deCuqoiAzmbeJKbwXqFKnQSMa1TVC4z/97vt3LfA/treIkuxU3sa9owBtLKwaUa+OJmU5qcTHJVKsoIdlYyvqGWojL6wgOz2J1wkZiDWMsGpkRV09tX94P2LKC3JIin9D6ocq1AzMaWRlSR0dlW8eTyisojA3g5TEJHKKK1FU18HI3BIrUwPUVRU/7yesKCYr8Q3vUvNR1K+LlbUVxlpK3zyuqLKYrNQE4lNyqBarYGBmQQNLc2qpfv39X3P8pLe8yxdg2KAJTUx1fhkHkSAWVpKflUaCdAwSyaNjXBcri/oYaCvztzu4qJL3Wam8epeLup4FTZubof7V4U9CdVkhadIxOqMcbeMGNGtpgZbSnwcYQkElBTnpJCckkVcmREldCxOLxjSqo4eK8scRUiKspCArmdfxqQhUDWnYrCnmtf7lWPS3eo6I8sJc3j55TU61MqYNrGnUUJ9vt+rfOvhf2lhYVUpG4mveZIhp2LQpFnW0kBcLKSvM4cXLON4XVyH/2+BWAgrKmpg0bEKTevp/Pn/4S1ci20hGQEbgv0Hgm2kIZT9tp9WwlSTnVf3JefUYbbeLHYHDqPVnE6fiN/jMHYp/bDoD/U9xeGV/1BS/HtwW3ttIq36ryahqhe/RfdgPt0Tpz47/B1danf+SvVvC2R15jsepOVSjhJFlOwbPWIDDQhsa1voPTNQlFby5HcvWHYe4cec2L1IKEYklyCmr0bBlF9r1HoGt7TQ6mmkjve3nUXbYrNxJunY7Qg7EMLOjMWr/heCtMuF7Fs1byNG72bTzPskh2z4Y/Z3AWpzKlimz8Dx9B4N2juw+uJJ2Jjr8EoL8264p4sFuW8a7HiStTj+2bwlnQluz/7lANuViGAtXruF6ti7LNkWxakQbDNT/l6dUUJl9n5CVi9hy9g1NFoSx0W4CTUy0KH91gikLnbjwtJrhTmEEzBuIpf7fCG4rs7iwI4ywqMPcfp1Jpbgj3lHhzBvZBn2VPw/C/n6PEfLmzHYcXNbyw+tivnOLwG/RaJoa/nLNBc9P4uXozoFrb9Ab6ckOr/k0LTzL0tUBnI4TMc4tArepbXjmuwyvqHPQYRYBQfYMaG3A3b1+OARE8li1LxHrPJjeyxrN0pcEODmz6eAtjLouZ23AAnq2Mv5dv69+/4xtHnaEHbxBTpOZbFrryMQulnwO7SuziNnkjd+Gw6QUtcN1UyDzbNqj/zmaq+Z57FY8vMO5+DwFjUbf4RDgy8zBbdH/cn4gLOH57XMcjjnC2at3iU/No1IgRkFTlwaNWtJhwBhmTh1N18Z1UP3asCqp4O7RdTj5b+F2dXv8gjxZOKQNteSzOennjc/mgxSZjsYrxIkxfRuh/vcb6f9sD0HBa/atcSVk1wU0Bq7Az2UZ3zUz+nfnF2Vzdm0gvuv38t50KM6+Tkwc0gyNf3fUv793aQoHd4TiH76Xgvpj8PR0ZU7vBv9ctKjM48eLx9myYQvf33vBe7UWTFrmjPvi0TTS/b+cUvx9FP/v7lHCkyPb8XPy545ySxY4ebF0Uivexm7C2z2IZzq9WObqy7IRbVEpTuL4nvU4B+9FYDWc1V4+2Pax+GeXX/2eW7G78fBcx423pVi0Ho6duztzRzbld1NQcTV58Y85dziGoxeu8uTVa7JKxKCui2nDFvTtPYgR420Y2LE+GvJQnPSYgyHeBOy4TK3+U3AJDmB8S72vXKeQvMRnxO7dxp4j53mekEklqhjWbUavoROZMd2Gvq3NfjMWCkh//AMbvTzYHa/JBKcQ1s5o/2kcFFOcGc+VI3vYGXOK288TKREqUMu4AZ36DWfq7BmM7tYY1b/x6ijPes3xrX64b35I85GOrN84m4aqv78VUUUeP52LwtttDRcT1Og2bCnrd66kjd4fvLtFleTEPSR2716OXbvDy1evySkHefVa1LHuwKA+3zFikg0DWpsiKUrjxsH1OHluobDeYFaHbWZBF+N/1vb/ZC9JGQl3TuE5257zJfqMXxSMn/sgav+TY/2jfarJjr9JmN0S9sbVYYnPOlZNboVydTFv7hxl8UoXrj1//9Uja5o0ZKxDGGGLB6H1X1lk+Ec3JNtJRkBG4DcEvikWlD+Jpu2IFSRkl6GoII9ELKK6WoAEkFdQRklJHjmEVFYaM8lpJ1v9BqL9Z5P5krf4zBuKz5FMhgXHcmhlX1S+scJd9OMW2vVeQaKoLf7H92E/uME/FwuqEtm8ZA5ue29RWA3KylJVXIywWoBYzoCRgdFELu9Xs1r+b34ZN3ayYIkLl17nIxTLoaikiLycHBKJkOpqEcgp0GzKWo6Gz8dKV434GGdG2UaQptOdiCP7mdJWH9X/wtyzKukSC+bO5/CtdLoFnuXA/D4YaP6NIFGSxo5JM3A+eRvD9q5EHV5BGxPpiuR/6ifiSYwTkx12kFN/MBvC1jKqpSnq/7kT/EcuNOPqVuYt9eFqpiGrtkezYmhz9NX+t99wgtwnrLVbQMTJN7RasoHwFWNobKRBedxJJs1dzffPqxnhGkHgnIE0rP2VSOsb5EpfHWPKbBe+fythzMIVzBzcm1bN66Ovo/ZfWiEQ8fb0dhycgrnwuoKhnhH4LhqB9RdiwYeXZ/F0cGLf5dfUHuvLTs95NC+7wioXf069FTPecR0ONi14FrAYt53nkWs/l8DgVfRvY8SP+wJY5buNnzQHsnWdO9O6N0K9PJ5wDw/W7buDSe8lrPGaRbdmBr+btAnyX7DN057Q/ZfJbj6brVKxoFODX8SCqmwObPTBNzyGlMKOeGwNYJ5NO2r//AiWpRK1zpOALceIzyoBRTNGLHTHe9UEWlvofGqBat5d2oObz1pO//iOSrE8igqKNas1YrEIoUiEBC26TXPGz2kOPRrrf7Gi93MjVvPj8TAcvCO4Ie7EGqlY8F1LtORzOOPrhefGA3wwG4fPWifG9LP63xYLPsSxP8Sd4B0X0Bq4An+XJQxoZvjvnnNRDufXBuAdGkWe6Qhc/ZyZOLTJ/z2HsjRidoTit24P+Q3H4O3lztye9f+xWFD87habgrwJO/oS68EzWDBvPF2bWWCsXwvVP3tn/zui/x/fu4wXp3YT6BLCXVqx0MWFBTbNiD+1BW+3QJ5q9Walhy+Lh7ZAuTiZY3vW4xQYhaDxCBx9fLHtVe8f3X9Z+nMObfTFd9MRkktByciaEfMd8V0xlSZ6X7wUxRUk/HSBsKBA9px7TFmVCAUFRRQVpWOCGJFQhERem4btR7DC1Z4ZQ1ogSpWKBV74bbmK7nczcA/xYWxz3d9dZ3HaE/Zu8MFr0yk+VMmhoKiAnESMSCREolSHbiMX4hOwjF4NtBGLRAiF1RRlvOT0ngjWbT9Kim5HZrqGEjq1XY3AUZn3jrM7Q3APPIrQqh+zV0yns2EFt07HsOPwHXTa2OAZ5M7YNn/8DEvjULFQSFVxNne/34//2i3cjldn8GRX1m2cToPfvsJEpcTfiSXA2YO9d5KQyJvTY9gKwncvp/U3xAKpUyz+/lmCfAOIufwSgVga8yrWxME1Y61AiLySLtadx7Ha25GJbVW4dXg9q922UFh3KC4REczp/H8oFlBO0o9n8Jm+gtgiQyYvCcXfrR+1/lHv+6s7SWrmBMLqKooyX3E8cj0eoceRM+rJcr91rJrSHCUpx3uxLF3hyg9Psmri7o8/uZr4W1BVjbpJEya6hBO6qD+a/9uh1F8FI9tORuD/lwS+XeBQVE1pRSViMcgpKlP6YBsdxtiTUaDJ0IVb2RI6Ej1RNSKJPErKqqh9srpVF+WQmJJOUaUI5JXQMalPQ+NaKEonwZ/FgixGrD1LzLJO5KUkkJFXgqKuKdYNTD+vJn9bLJBQWZRdY+mtrFKglpE59evVRvkP/PvxxxzpOSOcXK3mLPZbi/ekzmjJF3Nly1rWR1+ipOEstu9cQBNpGsA/bWZJLlHL57F8x3nKVVphHxGK7bDW6CrLIypL4fimCHafu0+V2kD8d6zAWiWXO/tDWR18hFzNVtj5ezKyc1OsLU3R+tniL6zifXoSKXnFCJW1MKtbH5MaB8Sv5XeJWEB+ajLpuYUIFdUwtqiPcS11FD8x+VIs6B54lv1/IhaIKotISkqloKQKVd16WFsI2DtzOo4nbmLY7tdiQc2501LIyP2AQEENo3oWGOtqoPSr9hBRVZJPYmIGZVKBRkEbMwszjGppoFCznYSSrLc8i0+jWk0fa+vGGGp9SkOQiCn/kElCag6VKGNUrwF11CqJf5tKuUQFU4sGGKqLyHyTQE6pBD3TepgbqVCQkULG+2IkGrWpV88cPTXlP0zxkCCmJDeDjMxcSqvEKKrrUsfCFH1NVRQk1bzPSuLhmUh8gnfx03s9pji6MW1wZ5o3qoeWuJjkxDSKFbRpUN8cHYUy0hMyEGoYYmaqj5qyAhJxNe9TU8l8/wGhgjqGdetirKv5mZOgNJ+UlDQKqxQxamCJoUo1GWnp5BdVoKpdh3p1DdFS+9L6KUFQ9oHk5DQ+lIOukTlmxioUJCbVpBbomZlRS6GUlFc32B4UwKEbqViNW4Hd9GG0bdUc/bzLzFxgz/ln1Yx224j/7O6oFWSR/aEMJW0D6tY1QetrzERV5GSn8+zibhwDdvOkXJ85Kx2ZObAHzRuaoKWu/PEZEldT9D6blKz3VFbJoWtsiomxHho1Ql2Nd5PC3DRSMj+goG2Chak+lOaQklmKpmEdTAx+m+Lxs1iw5qNY4BWO78I/Fgt2eM6jm7GIN28TyC0HYwtrLIyFXHRd9FEs6DAPf+9FNNOr4MrBDYTuiuWNWgfsl8/HpmdHGptpUZidWnONyrp1adTQFF1N5d+5Zf+tWJDz9DR+Th7sfyKhWVMN0t69Qb7BCPx8nRnVxYoa80p5IjtcXAjec4oC3fbMW72a2aO7YaajQmXuG07ujebQuR8R6fdhsfM8vutSH/UvhglxVQmZaYn8cGw7YTuO8FTcFNsl85nSvwfN6slxM9y/RiwoNJ+AX4gDg1prkpeZSZFAET0TM+ro16pxgUkE5eRkZZCdX46GgTmmBhpUvM8k64MYvTrGGOlJ0xfEVBbnk5aexYcSEVq1jTAzNUBL7bcCpYTq4nwyM7PJLylHKK+MTm0TzIxro/mFdVraXQSlhWSlp/O+uBoNwzoYqRVxaoMnQdvOofkbsUAiqORDbhaZufmUy2tgJO17tbX5HKt+GuNF1WVkZ2WSnVeMgroBdU0VebA9FK+Q3eSaDv+mWCAoK6x5NvMqFTA2M8NIU0J+RhYlYjUM6xhTS0MZJGKkluyMrCxy88tQktrCTU3Qr6XJb93PosoScrMyySkoRk7HGHNdCZcOhOEbupv3Dcbi7eX2USwQCSj5kEtGdi7F5QKUNHUxNjHFUEedr2ruYiGlRVk8vxrL1ohtnHxYTo/J81m0YAztLOtQW1uzxuEmFldRmJNNVlYe5SiiY1AHU0N9NH5OaRFV8T47k/ScQhR1jDCvUxu50lxycspQ1TfGSJpe9+WLU1JNYXYW6Rn5iNX1MDUzQU9bmr4jovTDe9LTsygTqdWwM9b/2F+qygrJzswir7AMiYI6tQ1NMDWuhUpN4PDLTyz6eK2ZWXlUKahR27gOxgbfFj0k1WXkZGeQllOKmrYBpmbG6GooIRZUUJAj7SPFKNcyxszcEE0leURVpWRnpZNRUIG2viG6ikJyk1MoRAsTE32UBNlcPx7J1q17SVBvw8S5tkwd1p162tXcOByBU8AehNajcPT1ZlpTFTJSMymVKKNvbIKJkTT970+WziUVxN+KZY2nLydThTQw16Pq+Vvk2kzDI8CRUR1MPo0/YvJe32BroBfB+26j1KA1o+YsY8n4gTQ2UqUsP4VbR6PYtHk315KU6PDdbLxDVtNNM5WDa73w2/wHYoHoAw+P78ZjuQ/3FBsyfoEz9gu+w0CQwaXD2/APiyStdmcWe6/He4Ahd05F4+y8hjvJ75GIxTVChYZ1L2a5hrK2RiwQkfniMmE+Duz8SYkpdn54zR2InnI1qQ8uEO7qzJ7naoxb6oe/6yAMvhmDCch4cIFNzg5E3HhL5adzKak2YshkV0J/KxZIqkh7epEIP38OvSzGTFORpMeFWA5dycbIZV8XCyTVZL68zgYvZ0JPPEO7QVvGLnFg2age1KutRGleIldjdrNhUyT3crTpMGgha8OmI7qxhVUumyiqNwKXjWFMaCxHSoo03lFE18CMuqa6fMpaqLk7ifTZ/PCezNRMigUi5JXU0DM2pY6BLjVrVjX/n0tSag5o6WNuaoR8STZJqbmIFDQxqGNKHUMtEFZRlJXA/QvH2eAbxo1SXQbarGT50oFYmZpirKtW01/E0rEjP4f0lCwqFFXRNTLFzESPn02Aoupy3melkPZeQC0jM8wNNSjPyyQtX4CBeT2MdX+dfieuLODF97twnOPK5WLJR3FKrISxxRdigTTtRCRdUKxEKJIuM8rVpBILS7O4uT8U58DjqPSfxxp/B/o3/O9KG/80rJftJyMgI/BJ4pNIk+r/wq/04Q6aDrIlLV+bUcuiiFw/lFq/mhBW8PLSXtaFR3Lx2k9kV0kPq4xJ0+4MnTSZRXMn00ItBd85Q/A5kkX/5R4ME78k+vvzPEksAMPWTJoyi6WLp9PWXJOS+19xFlTncenoXvYd2EvsjdeUV8th3Kg9A8cuZOWy8TSt/bUJYRZ7Jo7C9thL2s/awC7fPmRc+IHH76up06wXA3tY1UzOFRSkTol/8RNmsmnJbBz3XEHJaA4HboTQv+7PgaF00BQjrkEthyD7Jk6TxrP7fj6l1eKaf1NQUECu+SxOHglmgKUuxcl3OBi9l6P7DvNjWjECRUPaduvLhCUrmftdS7Q/uSDK0h5xdOcudh8/x4O3mQjklbHqMprZcxYwc2RHamsoUf2Fs+DPxIL819eJ3riBLScvk5JXhqZ+B8bN6Y381bMcuP8K047uRB1eXuMsqE5/zLHdkUQeP8v9NxlUySnRsNMIZtWcuxMG0vzuyjyunYjhyImjHLz4iOIyaVqLPm369GSIzULmTeiKibYij/YsZbzLAdLN+rF9Yxg20jQEcSE3Tu0nKjKSUzdfUyRRo3H3KczsLM/O3QdIVG6I+4ZIFrcrxG/INPY8K6Xj2Bm0q1/K3VNHefAun4pa9ekzcCIr7ObTp6kJakq/l4OExclciokk+uBZrj2Mo6CyCiVtQ1r3GM7kuQuw6aDIXrsZrD39nOxSIRKJHPIK8shbDCZ8ewh9xJeZvSSIR0qd8HUaScXDMxw8cB3zkc6Ees6gnuBdjZ0x8shpHr7LrAlyG3UcyszZC5k6rD1GOqpk397N8pW+fP8WhsycTZOKFxy/eIX4zGLU9ZozaOYclswfT9u6+qjIV/H2+hn2791D1JlbZOSLqNu0DxMmtiHxwD5+eKPMaF8veglOs2bHGV6kFdX0PTl5eeTVzBnlHIHPQAFu9i6ce1JO90lT6FIrjytHz/M0NQ9V40Z0H78E58XjaWtR+9eTm8LXhHg5ELH/Chnvy5HIySEvL49yrVFEHAxgYt9GSDKecPLIYU6eiuX6kyQKy8SYNO1I34HjmTVtDB2amKAuV8jpiJW4hJ9Cpec8lvYy4+H3Bzl6RYSNuy/2M3tRV/dLD/6XYkElI/y24D1/CI31fzHmFr+6iJfjaqJ+eIneGF92ec6jadF5ltgHcOaNEBu3CFyntOZF4JIasUC+00Jcpjbk+N6dnL32jIpq6eq89H6UsewwnxCfETw/sYntB29g2H05IX4L6NnS6A+dBTkt57MrZDU2HS1+cd5U53F4sw/eYftJKujwa2eBqJir0QE4Be3ifaNJuIy35vbuHRx9JGGquy+rZw+kvp4KFMcR7uJCaPQFVJvNwHuNPSN7NPi46i2RIJZIg/SP40tN3/yNoFj+9ntWOXmz9+wDyj/fpxL1WkzBd81c1O4eIHDjPvJq92TosFZUJl7nh+s/kVmlQv1Wg1m4dAmTB7ejdvkLIoLc2XDgCS0nLGK4tQJXjh7gh0RL7EPcmD/EnNdXznL44D5OXfuJtDwBhvWb0nPoVObMtqFbM1NqzDiiUuJ+vMC+Xbs5fv4uSXklCOXVqWPZgu4jxjNjymi6NzVHXaGajJc3ObQnkn1HfuBNRhG6jdrQs3cnlLIecv36MwwHLf/kLKjN++THnD92iIMHTnD/dQqF8gY0a98Dm9mzmTi0J5a1pWkrEgpTnnEhJpItB2J58DYbZe2G9BzSE7OSRK5dvkulxShc/Zy+4iyQkP7wBO6eAcTEazF9zhisxW85Hn0WSePhOLrbMaSFFi/vXOL4oRhiL93hTVoBKromNGnfn/ETpzFucCfq6ktbTkxB0mNO7N/NnphTPEvIRmLSnH69ulOrMpGr129S2cQGHy83JlsLuH72ODExh7nx6BVZRSIU9OrRpmt/pkybwoh+namr82sxRlyZycUd/viG7OReugBp95A+q/KWnZhj74H71AEoZz3hYuxBDhw7x4/PEiiSqGJq2ZL+oycwdeIIuliboVLyjj3rg/DddB69XmMZ3a8hGecP88NjIUNWuGK3cDjmX+asVKZxan0QPkExVLcah4OHA+P7N0RZVMTN2Eh8/cJ4WNiUpa4e2E21IvX2JWIOHODktR+JTy1ATk6H+s06MmzKVCaOGkS7hnrII6Iw5RVXThxkz8FYbj19R7myFhYtejJh6hymju6DldHvE2fEhW85FB6Ix5oTqHeYgKP0WvrWpyjuNjsDfQg/cI86I+bi6uvG6Ka1yH5yjhB/L7bcrWLsosWMqVPC4eBgbqu0YOSAzkgSL7PvzE8UC8WfxgpVzLtNYNWqOZikH8fZZzdldToyaHBnVN9c5/TFh7yXqGHZ4Ttm2C5l+pCOGH09sb4m+BAUpXAxai3e/odQ6DCV6WMb8uhQOIfe1maGvQ8ec/pjIB3yqnK5cXgbrq5reVBpyrC5DnjbTaJpbZWPtZ0kEqqKMnh89SJnr75EuX5rBgwfQjPFvyAWCEtI+Ok2saduUWrSgkFDBtGxgQ5U5HL7TCSu3utI0uqIXUA4K7rp8eLOBXbsOkJcdiGlH7J4E59AlWnnL8QCIWlPv2ed52pi3hgwzzUIhyld0ZITkfXoBza5O7D1kTJjlgUQ6DzgD+zzQnLj7nNix3bOvEinrKyY5Ph4MkqNvuIsEJKf8JDokDXsulNK39HDMUg+R8T+lzQetpKNu78uFojLsrh5eCMrVq3hjWojRi7yIcR+DKZq0tXwmlk+Zfnp/HT5LOdvJaBp1Y6BgztScmMrq103k6fbiTE2A5B7fo6DNx5RUK5G/ZYDmGe/mKnDu2GkClVF2Ty9coztu/dz5uoT8quENTUm6rboxqgRE5g0eTita5dz5/gWZq3aiKBRZ0b1aE7Bg3McuRGHvKo+TbsOZbLtfGxaqXN+nQcuG07yXuq6kICcvAIGjdox23szfjatKM9O4NrRfUQeOcWVe6+oVNHEtHl3bMbPYva0oTTSV6Yo7RnRwYtxPZZJ73FzmNhKgeN79nL/fQOW+4eycmyjXy2kiauLSbx/hm1r9/CkXEJlQTqvHyehVPdLseD38bSkqpC4GzHYrQzmjXYffMIDmdLe+F/XI/sXkbtsVxkBGYG/QOAvfzqx5OF2mg1aTJjiOscAACAASURBVFq+FiOXRbFn/bBfiQUFD3YyaNRinlTVY8oSO4a3M0OS+5SdoWv44a0aY0IPEjXTjJD5w/A+Eo+mbi0ERcVUSO2zNTGuNEhXo81UL/aEraT+u5206rH8UxrCfuwH1+HHXU7Msd9KQcPvsF8yhUbaxVzbtYnIKwk0HR9A5MYFNNZR+rU7oPAB8/rbEPWqgoHzF1Iv9zKHTj6kqEqImrYp7ScuIdjNlrYmGv+yoF41D3a6Md1hI2/LNGjcphMDhoxkaL+2WDdthmkt1c8r21JV9vXT+1w+tJWgbecpULdm9qql9O/cnh6dm6P14TFBdktYfyqFDhMWMGNYK+RS7hKxIZJnVRYsC9mK+5jWaFTGEb5kDr6xyTQaPpN5IzuhUfCE3Vu3cDvLlLlBG/CZ3BnV7Guf0xD+SCwQ5T3AZ+48Ii69oqhS8LFdpJMPZRXUxULKhXI07v5JLNBIZ8uKBfgejaf+4KnMHdkVrcJnRO3Yyq0MY2b6RuA1pQvlP+7G1taTy4laDLdbytgu5pS/vsLajft5R0McNu1i5aCmJB5ayRiHKLLM+7Fjy0bGtTEh6ft12K4M4X5SHlU1yrT0RaiEto46pcWliOq2x29LNIvbFuL/3VR2PE1GrKaCUFRFVbXwl8mTvCodFm1mj8c4Ghtq/kYUEvD0kDczHbaRKGfJ1Hkz6dO8Nmk3TxAZfZ5k3SFs3OFCe+18Hpw7QNjWw7ws0GbEfFtG9u9Ozy6tED+OYvJ8Px7kiTHXg/zcAkrLVeg7L5CgJW24HubK+pPvsBg4galDO6FZ8JT9UVHcyzZmhlcIjhO6IfcihqUr3Dn3OAcFDVUEFeVUCaTCxKc2UGyK7Zp1OM3shWrK93jauRBz5w0FVaKPXOTkUdHSQrm8jDJRA2b4h7BshDnZr24QvXEj5+5nUu+7mcwaM5BO3bphVXmbubbOnLv3DgVlFeQEH5mJPgla8ir1mOSzHp8539GgZoL16Sco5V38C26c2M6abbHECwwYO302o3v0oWe3ZuiUv2KrnxsbjtxFu91opo4biKVGIdcO7eL4jSTM+9vi67WYXtZqXNpgh+O6Y2SJddAWlJFfWEyZXAuWrlnD6hm9flMk6kuxIAs961Y0a2BSU+CwZviQl6O6KJvXz1+QmldOvYlSsWAuTYu/x9bOl1OvBUzy3IjrlDafxQK5DvPxc5uBiXwul4/sYOfhH0hUa8Hc6RMZ0bMPnRsI2BPkQfiB6xj0smOd/0J6tjD8Q7EgTcGc1i2kBRI/FSeUk0NOVElawmviEtIRKvb5lVhQnfMTGxztCD+dSY9lPrjN6sDzvX74bD6NSp+lrHVbRC9rI+Qp5Mb2IByDd/E4TwHLxm3pP3w4A3t1pEVTK4z0tFH5oxTcsjxevnjKheNRRB46x2txQyZPmci4vn3p0lKHh9tC8Ny4jxeFQpSVJVRXV1Et9d/W9C0FDLtOJyDQCRurMrYHuRMWfY1K1VooV5fx4UMRYpMR+KxdQWseEBa8mWdCC0ZPtKGrpTLPTh/h6IUX6HWfjquHLd+1NeP9w2N4uPpz4nkFPUeOZ0Tv1mgUxXPq8AEuPCig82xXPO2mYlXxiA2Bvmw9doOsko9pcNKCuwqKSigoShAJlGkzfhX+LovprJXKrnUBbIh5hHHnIdiM6YZe4Sti9h3h3nsdJix1xm76EBrIJ3FgnT8hO07wKq/is4grr6iEipy0aK8cZq0m4ern+FWxIONBLB7uvuy9lYyuririsiIKCuVpM2w+Xu7zMcy8wBr/MK7laNFvzHiGdm5ISdx1jhw+zetSMybaubJsxiDMql4RuS6AtTtPkvihqqYYrvQ9qKD4Mb1EJBRj2GsWfh6LaJB+Fp+AzTyprseoCRMZ3NqAlHtniDl+iWKj/qx2d2bKoJa/svJKxFXkp7/h5skD7NxxkBtvxXQYPo4Jk4fTvV0z9Cvi2SPldfQJBh0GMXF0PywUc/nh9FFO30rEov9s3B2XMsSyjL3rg/Bad5A8RXU0lEWUFnxAQbcds1d7smrRUMy+LHdSmc6Z0AA8A/ZT2XoCzp6OjB9oibK4iNsnIvHyCeXH4ubYuXsypVkeO3x92Hk9jxaDxjBpTBc08p5x5OBRrqSpMG6JMy4LxlGn/CVHNwexds8NlFsMYvLYPhhVvuPsiaNcfyfPwNkOOC62oekX4uHHEauMp2d24efuzw1hCxY5ebFiQkdy78cS6OVL1KWX6LcbjZ2HH/YjzHl1ahe+LoHcFbVjuasjPdQfs97Ji5sKrZlju4yh7dS5ezKavftjSVVtwtDx0xg7pA/NzdV4dGozTgE7SPkgQllJAZF0DP/83tKkUU8bHLxdmdnT8hsORjG5cTfZEuDJxsvFDF/mgfOEhtzZGYBP2E3qDVtKwNoldDZTpyrnBdEb/XBYexLdpsOw8/Rk7ojm/NqFL7WKS4XETyKivDylKY//3FlQozX8LD5CaWYcF4/u4cD390hIzKBQXI8xi1ayYv5gLLQUEFRVUCaNF6qKeHT5IN4B63kssv5CLICynDfEbg/Aa/NV9PrOI8BzMb1MqrgZuxNP3yjemwzALdSDye1N/iBslSAUVFFRXolIXE3ui5ts9vZj151y+k52Zf0XzgLp+U5vDyR47xOaT3PFeVw9LoV44BP9iiZ/IBaUZjxnb7grS0OuUr/daFzX+TG9Z93ftNcXXOXkEJVkcvNIOA5u4Tz/oICamhIVJaUIasRb6btJC8vWw3EK8mVmT11eXt6Hp2Mgd0rMGDZtOoPbm1AYf58jkdHcL9Rn7KIA/Fd1IunkNmYuCiChGtQU5Kkqq6D6U1vKKahSp3lvFrp6MbmJkNuxR9i9eQ/3y3XoPmgWs+cMoHWzZpgp5nFuhx8eEWeoth7MoplDMRWk8P2xfZx5WkGf6a74Ok+nTulLooIXY7fzIbp6BqhVF5FdIEDfsi92weuwG/NrsUDaP4SCCspKqhAJi3l75QAOs3x4a9KD5X7rP6Yh/K4lBeQl3GeTwyoifixmjPM2wm27o/FvK5f/hYmObBMZARmBf0fgH4sFkeuHofvZWVDB3fAVzAi9TrPv3NmwaQJ1pP7G6jw2rRrLyq13MVu2hyceXdhgOwzvw/GIVFtgt3YNC0a2RPVDMqd3++IScZESSXNcDxxkmeVNunZfQoKoLQGxMSxp8pzpvSZyOq8FPseiWTnAssbSJ065wqwxMzkcr8myvSfwG9EYlS+KJgrextJ75AJ+fJOHQp12zLB3xW5UBxTSb+Dt5srROwV0XrKFGL9xGKsp/XoiKawgJzePsgpBTRBXM3NTq0UdQz1Uv1KIUFKZy50Tu3Dz38HT5BzKqqoRy8mjrKxNg1b9mbpoLuO/60q92qrIyUmIi3Fl1OIIMnR6EH5kL5Na66OmVMGVDcuY4n4AcfdVnN+6mpYm0orcQh5HOzPSbhvKTRYRddQJ9TNejHGKBOtZbIv2obeFDsryQl7GBjFnfihPzSdzJjaQbuIH2H6qWfBtsUDEi0OuDFm6mbQyE2yWOmI/qw8mqpU8Pr4R99BoXmVV0KirN3sPL0Zy1ouJLrupspzK5l3e9GtUGxV5Ea9OrWHholB+Mp7IqRhHRJdCWei9hzRJJ9ZErWNuP2u0FLM55GhH8IV0Okzzwn9hbzJO2jPaIYpMqViwbRM2VoVsnD2ZNedeUNpgEF6ejth0sUCQdIMAJ19OPHhHqXl7/Db/LBZMY8fTtxSbdWalqxvzvmuFYuZd/N28OXo7Dr3W9kQdWEXXBvq/KRKVy6GF47E/cAdxk/EEhPowukM9VAqesTnYi90XqpjkE8j8Ic2p/HEX85dJaxYYsWr7HpYNaV5T4DDt6iYmzPPnQUIWCnX6sMp9JRP6tcbcWIUX0d4sCNyPsPEM1oc50LeJCapyVTw6EswKpy28MrYhOtKFVoWXWLXCnbOP0tGyGoeTz1KGd7ag8NFRfFaH8kN8Kd3tQtmwcgBPYzxxXneMhGJL5rk4MN+mK7VFyRwN8iQ89i4ZJRbM8luH5/y+mAjfEGr/c82CjYQtG0VjY00q3pxi0gJHvr/zBp2GA1nmvAqbXtZUxV8kyG8NZ+69w2xWKNEuM2lf99cWQemkJu1yGFNWhHKnsi6uayKw/a4NRqqlXNjuzeo10bzVGciGMC8mdG2IpiJIiw86LXDm6CMxo9yD8VjYlZf7XXAMPczr9AoaDJ6Fg+1s+knrHujXQlNd5XMazcch7gux4FUyldLnUToR/3L8k0io+SNRouFknz8XCz7VLOjXypD7MYGs8vlUsyDUlandG6NRHscaB0ciDtzAoPcq1vkv+FOxILnw49djfhv/SJlJ/6ppDfxCLBAT//0Glriu47lyd7z93ZjYsxF5tw/g5hTA6RwLnNf4snB4O2qryCEuzeD6yX2EbdrHHWmBsCppzRVpGlgtGrfvy9gpUxk7uDuWJtp8xUCDRFLJ/RPhOPhs4IZIWrPAnQUDW6GtkMsZX288N+7nUbka3ccvxG7eeNobVXEpeiPrdh0nrrIDHhG+LOyjzN5gD8KiL5JepU1Xm3ksnzWBbtbmiDJuE+Hpx55bYiZ6emE/ewB1NRWpSr5FkJM7224WMNTOG8fZfSi8uBX/iLNgPZpVdlPo0swQhZJkojYEELTlMAp9lrHGZRbqd/fhEbSFh+9rM2rWQuZPH4SVZhl3z+4lZGsMD+OK6DDFAX/Hycg92o9X8FbSzEcRKF1B7mKBPJU8OhqBW8A2knX64eGzmjbcxdMzkKP3K+gxaibLFo6jXT1VEm8dZ9OmnZy/n4pJi8l/LhZceIy8YTvGz1nI/Em9aWRmiCTjLiE+fmy9kEnfuatxWzaJ9uZaSMpSOb05BL/wGArqjsDNexVtq24S6BvC8XcCeoydy9JZ42lvJserH46xJWI3l56loN1/Hh7Lx6L0ZC/BGw5TZTUaB1c3ZvRrgiTzATvCwzjwqIQhc1eycExfTDV+44+TiMm4HUuotw9R94SMsvfC2W4slkqZfL8pAO+gvRQ0GsVqD0cmD2iCGtUk3DpOsE8QRx5LGLPSE+fZbbm3OxivtdEklWvQqrcNtktmMKC9JXpaWmhKU7W+PO2fiAXePqHcK2mJvbs9PXVfEOyxhhs5xkxe6ozTkqFYKOdzc/9W1m2/jHK3qdgvG4H80/34uocTr9cfe08XpvWxQllSwtPz0fh5reVH+Q6s8vBm0bBmv5kwQ/6ba4T7e7H2VDYD5zvit2oIH67sJmTzId5li1CqrEW3+atwXtSC+5EhOAUcRqntJFx97GiRfRpfJy9uKbTF1smbJZNb8vb0NnzcA3mm1YsV7j7Y1tQsSOF4VBhOgTtJK9Ojx6hZLF8ymZY6xVw9vI3QzQdI0u/CQlc/fCd0Qe1rNkbhBx4c34aXczip5iNw9nNlQiddnv2wH2+vQH4StWalZwBLhzejMvke20M98dx2l7odJ+Hi58aU3uZ/6o4sSf5rYsEvw6qEgrc/sm9jAOsP3SSvSIJBowHYujkwd0wHdL8UKKsL+fHiAVzc/bhf2ehXYgEIyYm7Q2SID2ExNyhCBRUlqK6Sx8R6IEukRTxHtEJTXEVJUQEfiisQS+9GAooq6tTSr4226pfTTwEZj6+xydWFjdeK6fOFWFBVlM71Qxvx23QOrQELCXSeg1nhK/YFueET+YKmI1exOWopzTV/2wgS8hPusSNwFc6742neYxr+G9wY0fKPSwUKijO4cTgMB7f1PCs2ov2A2bh6TKOFdgl3Dm/F3y+K92YdWeAegt3QOtyJDsN31x2Mxy1n7UobLLTkKUx6THSgPd5Hkuk2yZFQ/7F8+GEbs+b7kSyvT5fhc7BbOpU2RvDu3jnWB4dz9rWQ7iNWEbZ1PlpxZ/CdsZLYIgMmL15bU7NAu7qI19cP4LrSm5/kOmEfHsGSPnWRE5eS8CAWr4UOXK1qxbKg9SxsL2Zf0CKWbrqFsl4dOo5ZgOuCybQ200VDR6cmBfKbP0EhcZeiWTLWgZfG3xYLBCU53DsewVLXXVRZzWL7AR96mPyN2ln/bq4j21tGQEbgXxD4D4kF0pwoIcLCfOLePOFZ4nsoz+KnR4+588M5HiQWUm95FI89un4WC5ou28u1oAnoSu30EgmC3Jss7jOEyDgNpgYdxLfnO/r1WcI7UVsCT+5jeNUOekxaR4FxO1YsmUunOmo19RKUJTmcCgzl4Ot8Os/fw9Gw0Rh+8Vk/4buT9B85j1txhbQasYZ9UQtpLLXHS0Q8P+rLjAVreKE4giO3tzO0oc6vg+yM60yYtoCz91IQiD6ustFlGVdjvOlkrP5VJ4K06EtlWR4pr19x7dJFbv30nOT0NFLevSG3VIVmAxaxJtyZXg1qER/jwJjFm0jX7krYkb1Ma2eEqiCRddOG43U6mfoDZzF/dBd0pYllCopUJFzGY+1+srU7EbrNDVGUO76xD6jdaiqL5/fFSFUeeUV5SpPusWvLLh6lW+Fz7hiLLN+xYv58Dt1K59tiQS4x88ax7MA9NLvZsnOzB93r69bkokpKX+E3ew7rzvxEnQ4+xOwfxQ2XRXgfu4t2i4ksnNsPUw3FmnOXJf1I5PZIHqY1wPNENOM1HuC63I3Tr3KQ165Pr+9609DCAuuGzejYoxNN6hqgpiLHo6gVn50FO7dvYoz+a1YPnsm+19UMdN1I6IqhNZ+ikpNU83iPK5NddhKvbo3vZ2fBZHY8zaLFdH82+s+kmYkOCuQSs2o5q3efRmI8m50n3OlrbfibistCXp8MZt6qMB4kf0ChflsGd2tPQzNzLNu2oVPHDjQy1q3J1069vIn5y/y4Ji1wuG03K4a1rhELUj+LBcpMCdqA79z+mOupIlf1jnVz5rAm9hG6bW2YMbkX5tK6GIpyFMXfIiryIE/yrPA4sJ2x2j/hZu/B2WdlDHDfydr5g7DUV0VU9JqIpbNZe+I59acHs2lZd25vtCdw3w2UBjgTHWBLl4bS1W4J+Q/3Mm22J1deKjPFbz1eC/phInzBGjtbNpyMp9Xi9USsHEdjYy3K404xab49398tpv/ioBqrZRNTLShJJMxnFWv3XETQw4EDwbb0afT71fSki6FMW7mOO5XmuKyJYOng9hgKE9jquZSg6KtojPQm0n0eHevX/hjAVqawx2EBvntvU3uYI+Fuk8g7F4DzusO8oQfBmwOYNbBFTY2Pr3+q9UtnQTYGLdrTupE52qoKNZNw6UpsVWE6T396QlJ2KXX/irPgc4FDA+7sDWC17w4eafZj4zoPZvSwRrNMKhY4/C2xIE3Jgo5tm2Ghr1XTJhI5eeRF5SS9ecazuBQECr1/EQsk6Rz2XI33jnNU1u2NzfhBNK+vhyD3NWcPH+Lyw1w62Qbgv3IK7cw0a+zz0nG2tCif7KSXXL14lbuPn5GYnERiYgr5Jcq0GTIHBxdbBrSth8ZvnQaSCu4cC8PRZyO3xB0IDPJi0aDW6NQUOPwoFmQZ9sMl0IMpg1tRS1FI/IVoPDzWcOpxLRavD2bZcB2OhrmzPuoick1nEuDvwLgelqjICXh2djOOXuu58l6fMePGMKCVRc2KmJwgl1sHDhB7LQnLcavwdZ1Dd2tdhMX5JL17Q1xyJh/ys0iMe8qNa9d5EpeKmY0zwYuHkHVuA0FbTyBsM5cgz9XYdDavcXaUZz5ip48rYftvYjTGAY8FfciMDSNk1w8otR6KzYh+WBmqg5yEwsT77D8cy6OKBix3WUrb99fZvGEX8YYDcfRwY8agNuhIX0NlycSs9ydgw2EqTUd/Mw3hs7PgQjZ95zvg4TSLLhbayMkJeXNxJ27ewZx7b85iZy9Wju+HSY07XsDbC3vw9A7mfKYJi1bOpV7RI3ZsiSbP6DscvV2ZPqJ5zZcXhPnxxGwOInDzIT40m4Kf51Ka5F7E1y+CH57nol+3OR06t6N5M0saNGxDx3atsLKQCs1fS6UTk377OGu9fIm+J2SEnQeuq8ZjUfYT63y9Cdz9kNbjluPptoA+1h8L3VVnPWJDiA+BkTdoMHw5nitHUXB+M17Be6mu358Vbm7MGd0eHXnps/qV6OOviAXFzVnp7sX0NoVE+Xuz+dQ9KrXMaNm+E21aNcOyfmPad2hLsyYWaFencDjUD++QU8i16MeYCYNobq71MTUh+TGnjxzlbpYBU+08cVg8DPPffNRFmmZ2dmsAPkEnUe+zEJfVQ/lwPpLoS8nUsTIi/8Vz6DEdu8mteRTpj//hBLpNd8TLZQIKN3bh6+TDLYU22Dr7sHRyC96clBY4DOa5Vg9WePiyZFjrTwUOw3AK2k2FUT+Wu/mwbGxzVMQVPLt+CD8vH46lmTDd3pt1Cwfwtdp6ldnP2bfOD9fwi+h06I+NzWBaSuvQJD3j+2PHuBynxKC5zgT4TaPO+wfsWO+J++bbmHeYgIuvO1P71v2viAU1Rf2EYqoL07hxbAeB66JJ0WyLrZsfy8e25jPu6g/cu7gfFzd/HlQ1/lXNgoLEn4gJ9yf04G3E+g1p3sQCLUUBBRlJxD1PQcGiB0s83BnfUsjxta54R9+ktMY0p0y9DkOwC1jDwp5fFoz8KBZsdHFh0/UvxAKVct7ePErgSlfOl9Vj2ITx9GlqQGXWO66eOELsrQxMWg1hwYqpDOjUliaNDb5YAZdQkHifncH2OO54RfPu0/CLcGdk678qFoSTYdAT28DNuA21Qo4KEu6eJGDpMo6/N2Gy/Rr8F36HttzH2iPJb14Rn5pNYX4WcU/ucv3STV4VaTFgkhMh/mP4cGkrs+aHUGreD7vgNSwbalXjcKjKT+ZCVBDL/feh0HwU7htD6VlxA+9pyzlZZMikxSH4ewxE40MqP0QGsXz1Xiob9mTawrG0NFarKbhdmveOSwd2czFFk3FLAnCZYcXFEFtstzzHquskgjf4MLKF9N39e+H7d098dSFxF/ew2MaJV98UCwTkJt4nwnkVG+4VY+Oxky2zu/6ufsu/mMvIdpURkBH4LxL4D4kFYpKv7MR97X4evXzM26wKJKjSuk9flDMecvdVFvWW7/kkFgzB+3AWo0JPs39pz1++hlD9loAhvfG8WsYY74Os6ZvKgH5LeSdqR9DJSDomeTJ45VEqBZKa+gLSQfOjuQ5EImmuliKtBwRz6OQSrL50COTfZe6AiUQ/zaf7/F3ErB+L4advBOf/uIfJUxdzJbUFEVdPMqeT4a8LEKVfZeykOZy+m4zgk52Qriu5edSXLsZ/nLbw0cYnRloAsLAgizsHQ3H2iSS+UIlevkc5uqI3GSdcfycWKJbex7n7UDa/zqcChU8FAH/uAZKae5XotmGVty3vT23kyPWXVEg/n/ZzhatP+YrSCsViOWMWRJ0noFMuqxYt4NDNPxILMtk9biirz7yk4XAftm9aTHND6YRH+svn+LKpLIq8Qu223sRs7clO+2XsufyUsmppe3yKGH9z7jlbjxE4sQUFD85z+OwVbl8/y61XOVRWi2vSCUyb92HK/NUsn9yV9Fh7xqz+6CyQigWjNB+zdPACjiUasmTHFlZPakdtjY/q9of7O+k3yY2nEgt8PosFk9jxtIQ+S9YT6jaK+gYayFFArP0yVuyMpdp4FruOu9O3ieHnoj6fqQryuX8hlvPnL3Pq4nXi0vKoFkqQU9fDskVfbJ2cmNavGSV3t/2xWJBpideeCBYNb0ltNQXIvYftjKXsu/KEUqHkd20prWMhUbVg8dZoFpjF4+PozdnXSswK243LhK7U0VJEXPqWzXZzCDz0CIspQWxY0pHroStZeySe9rahhKwYg5Xxx9QKUc5dnEfNZdd9ASN9vyIW2K4n3G4c1j+LBfPs+f5ZNSPcIgic/elrCGUpbPBbzZqd56jqbk9MsC29/6JYoFv+jDD7/4e9s4yOImnb8DWWmUwES3ASWNzd3d1lcXf3AIE4QYLb4h7cncUhuLs7hGAJRMblO90THFbeD/asdJ/Dn5BUV10lXXXXIz2ZuuEaOTqOZcrgFuRNnxjN3xzJCv8e+M/bi6biQGb6tyXm17GMmLSGpzlbsWDccOrk9+ZdTLUv17xPYxbUCZpBQOeaor/luyf2+h6Chg9j2b6PYhb8lhvCx2LB0tEMCZn//xYLnuftwrxxA2lc9NOYBevmjCZYiFkQ8yEbAlfXM3xoICv3XyHB5og14JhJH2KcpCrRifHjh9GkTJaPAhY6rBSE9cViMRMX/ZAD4TOZMGs15167Un9gCH7dGpAv9Wc+3IJYsG4KPsFfEwsc2RDeZGhKcJgPDStnxRkr94RbzZFjWH/WnW6TxtGv3juxYC8pGvgSNqwXVbMlB1s8R8JHM2LMXCJuxDh84z86SToCn2kpWK0nQUE9yW4/z7IFi9l84CT3o6Ix2l3InDM7GksM9+7cJ22joYztVpXHW6cRNn8bbrWHMnZEf2pld6R5s8c9ZK2QjnLGZrSVezO8VWFuL57KtNX7eYJcfP+Hc2wiT48CdBzag6LRx1i2YC1vcjZnZNBQGpbLlngb/YaI2WPxGzuXh8nqfCPAoZ33YsFhG62H+eHbry6ZxXgBes6vm8qo4Mmcthdk4KgAutQvQXJxiFp5cGg5fv6hbLqXjM692pM29gKL5q/BkqM5/gFD+bliRsd6a3rOtsVTCRo3l0fe9cUAhx3yazgXsYetO3ZycO8xrt55SrxchpNTMjIXq0b7Pj1oUb0Eab9QiL4uFqR5dYTQoEAmbrhNuY6DCRjYkdJegiAF1heXmTExmJA5e0hXrSf+gxsRv28OAWPXoinUkpH+Q2lWwfvb2Rk+EguMBRPdEKpmRmWL5dimRQQGTuR4bC76jQpkSLs8vLl0gp1btrPj4EHOXrxGVKwFuVKNR8YC1G3Vk47VMhARPpmgGZuIE/r2k/hCjr5VpchKox7D8e3fhtyfn8St8ZzdtZigoDCuaErStVUV3h7bxt7IdLRtrcQHOAAAIABJREFUko/bB1dz0JCd1hVycn/TXNY+SkWnYcEM75SPhxtmEzws5KtiwSW3smI2hA9iwbtsCPXxCQ6mZzkvsBu4cmQ9owOCWH0/BW0SxYIUX7gM6bm1fw1jfQNYdOKBI77MOzFGmOtCzCO5C3mqtMY3JIDGXq9YPjOUIePX4Zy1Cr1HBtKrWREcPeh4rPpXXD2yi40bjxCXtgC1GjagqGvU77ohGN885sS+LWw++piMRapRv24FvIW8dnYzj8/uZ7q/H7MPxlG1vS9hk1rx07vQMt8QC1S6SPaHT2Owz2wSstdhYMAI2lXKihIbb+6fYdmkYIJWnCFrnY4M6VyV52tC8Z1/kDhRLFCRsVgdhoyfRM/yH6ei/JZYEMuVnUvw7zyEDVEmFHLFe0FLuMgRU1nLVKTKWJIOA4Lw6VOed/lmhLclRF5hxbRR9B63m7T5azJ47Bi61cj2SeYnU9wLLh/cyvqtp7BlLEyNuuWwn1rIYF8hwGEdRkyfRsdiQhpXAw/ObGNs/z6seuxJy6FhhLQrzJND65k+fTEHL97k8SsdTm6eZPopIxrjA648UlC5hQ9hgmXBnl/o0GMSxnwNGDFhAp2LOkI/2nUvOLF1Lh0HTyAhXXmGTJtJbfsxAlv3Y3PsB7FA/fw2a6f70n30WkyCaP2VeeOULANVO4wgqGspTszsTc8ltyjYrA9zQnwokvIPpub6A2KBVR/NxR1zGdx7LA88GzB22QSa5ff4gUcbqWiJgETgexL4PmLBq5N0adSSxcce4l1hAGFBLciWNCnp0jixMrgdfaYdIEOfd2KBww0hY/vZHJnVidRqhbipMz7YQbvKjVh3PwXtJ6wioPQNKlX4YFlQ2zCbYi2mos9YkckTgqj2kwtWi3CjaEf35i2xBjOuntnInzcdmo8DL9ofMaNebYbsukb6CkNZvsyfIqkEs0mTGAOhXd9Z3LZVYtmJ5TTNm/xTywJzAo8ePeGNGJTPETQI15Rk9kqF9rNbnJgrWxjlE8rehzrytg9jdq9KpHgX/dtu582FdXRq34NtV2PI3HMFh0Ib8mKTL416z+JJ0jJMXRtOayF1ouk2E1rWIXDHU/K2HkVI9xp4CknThY231cCbN7EYFUnIltmJtV27EvTrOTJUGMq44CZ4a+Vi8D2ZzURsbCx6owrvgkVIG3v4D7ghvGZtn2b0XHQEZcEOzJ8TSpXsKRx+0G+vMqZ9R8bvOkca0bKgPof6dydwxylSlxlAaGBTMrurwC6kiTQR/zYWnUlF+py5SOeuwiKkW1Iosce/5tmTx9y+foyVE2ax4/pTUpbrxtxf/El6PJgmQxfzNL1DLGjofom+NTqz9q4bnabPZVS7Eni4OUzWXh6eQbU2QVyS/0TQ7HduCIJYoKNKv8mEDa9HRk8tMl6zaUg/+s/7DbFAiMUQp8MkBP+S2Yh/E82rlw+4cHgPy5cs49jN5yRrMp5tYzuS7MZyuvUL4cAzwQ1hKQMSUye+tyx4lp2gJVPoXjsPyQWxwHCTCc07M2HXJdJV643v4AZkFawjxGQARuLi4jGY1WQskAfVjfUM7DeKHTec6TJtIT5Ni5PGVRALbiWKBedFsWBGn+IcmjSAsDWXyNohjBlDW5A7rbtDLHh6kL6NehB+2kqjRMuC1JbLjB/QkxlbbpG/zwymvU+duIUWnQd/mTpR95DpQUMYv+DPiwWprA+YG9yX0EX7UNTwZVlAN0pm9nS013ifBQO6Mjr8JGkajmCK789EbQ9h+MQ1ROZpy8KxPtTO54XTN6OMfp4NYRrB3et+mTrRZxjL9zpSJ4oBDv+UWCBYFlR3pE4smw3t/2BZ8MdTJ2bh0pxAfCcu4fRTHRqtNtF9yuG3breYSEjQYdFmpUPwGDrk0LNl8UJ23kygaPP+DGhVi9xphHtox7r09PAyfEaGsv5MDKW6BRDavxXFM7p/+q0QxYLJ+ATPJMJWwpE6scZvpU60cm9PuJhTfv1Zty/EAs9GIxk/rBdVsgg30ibObZ2BT8AUDsVnplefnjQvm1PM7S4E8jMmxBOnM6P18MZLG8XCcYFMX3GMpEUa0q1bCyoUzEYaFz3bwqcRNmul6IYwrncdonbOZOwv69HnaMXo4GG0LPuT6Eake3qGOaF+TF0WQeoGA/HrWpGnmyYTtuAgySp3pE+XphRI5you2XarmYT4OPRoSe+dnIdbZzE6bD5X3MswxM+fLnWLiQd6e9w91kwIYfTMdSRk+AOWBUeg7XB/RvStzU/ugpBp5e7+BYwIGMemyJSif/yQFtUSXQNM3Ni+EL+g8ex9kYFeQ7rzU8xpZs9YwJPkFRgc6E/HRoVIIgfzqxssmzGWsb+sJTZ3cwIChtO2WBqseosgI6GPj+bZw3tcPrmXpSvXc/B8AuWa9mHUyK5UyPP5BvzrYkEmw0WmBwcwevZxcjXsg79/DyrndtygGp+cYdr4QMYujSBbw4EE9K/Pi+3TCRi3HufCrRnlP5im5T/34/5oqBkes3XiGDFmgbFAM4b5D+NnIWaB6TUH1s4lMGQq5w0F6TsqkP6t8+NkMCCcCy1GHTHPHnHn+hm2r1zJ5p0nURSqS99erXC/uJWwiVvQVmhGz/5tKClETxfEeKsZXXw8eqsTKdNnIqPwbf7CYtrK47O7mBQUxKLrKspUKoD21U1iUtbEr1NJzq+cwYK9b8mXLy0PLx4kJl0V8UDevJCWS+s/FwvyiJYFASPHc8W9vMOyoHa+b6dOtBm4ErEuUSzw+KZYYI99wJaFUxgWPJc78TacXVxQK4TvaeKFiNmETqfDOVVR2g4IYESvItzb+At+Q8ayLzY5ZZv1IsS3O2UzvTv6WnlxI4I5YwMJW36On8o3x3fMKGqkfPG7YoFg4bBiVgg+M/aSoWJbRgX60VBIr2jXc+foNsJGBrD0pI2a7XwJm9yazO9MC74hFijf3GXjnPH0DFhHqkpt8Q8dQeP8joOv8eVN1s8bQ/9x60hSuClDg/1omlXG0+exOO5nZDg5u+OZJi0pPkn3/C2xII4b+1YzboAfmyNNYpwoYeskRuXX6dAbLcgULqTPXIEug0bSv2vxTwUWXRTH185kSL/RnJZlpFyrQUzy70wBz0RFxC4EXD3M9EBfpmy8Q85yrQme3AvXs/PFbAifpk40cP/MVsb178PqxylpOXgMfcqpWRzQj8mHYshXvSWDO7cgv3cKVKZn7Jrhj9/yW5Rq4cOEUMENQbAsGE9smnL0CQljYJPcjrXvxT22zw9hwLi1OBdsQuCMsZRIOEhg6/5siUv1PnWic/Qj9iwYQz+flZC/Pj6hvSjjrcUqgLVb0cfFkmBW4pE+E6nVL1k9rhd9l9+hcIt+zAkeSiGPP5gb7A+IBfEv7rBuqg+9ph0jc8PBLJ/Wj3xJ/2a5sb/nyUoqSyLwLyPwXcQC+/3tVK7bjoPXjFQK3MiW4RVF81Pbs7P4dmvLhB038OoruCGUZFpizAK7IgftfPpQv1xW1G8f8euaWczccA5TuqrMWRvOz8qNFCn9IWZBr1xXaVe2KVtiszN4zmICBBM/pRz9g30MbNmd5Zdk/DxlBTPaF/4s4r2V62uGU7vjNB6Skupd+tGtej7sT44zc8YsDl15gUfdMA4u7U0Wty9TJ34tWcTXzKTNkUcY3KkL8/bfQaYtSvtBbahUKDNuKjl2wzMOLF7I4h3HeGFypdHUzSzoXNJhWdB7BrfJRMchw2hXqyxFcqbg6LwBtBq2HGWhniyZP5KymZKikus4tziYlsPnkJClGbMX+5F2/zia+iwgwbs5M5aGUieXJ2qFhUsbJ9F70ASuK2oyd9NUqrmco0/nLr/jhmDn7o5Q6nQI41a0C2WbtadDk1Kk1Vq4unsZM5bs5EGMieylA1i6pieyHcG0GDaf2LSNmLxwNPXypcFZaeHy5mn0GzKBK1RlztIhxO+bwMgZ20hRaxSLxnYkj6cbcttrNo3sQK9f9uJcuDPz5gaQ5FgQTYYsJlIQC+bMpHEOHfN7tCJkwzUy1vNl+tjuFM6QFKX+IYt9+zB84R6ep8j/UYBDQSxIoHLfKUwY8SfEAtMdpv/clrD9TynYfSwTBtXlJ08txNwkdFgfpq2OQFNvDNvHdCTZ7RV06xfM/rtyqnUbTPfGVSlVKAuxJxbwc5cQTj/LRuCSKfSondchFpDAiVnD6RiyjATvJoRNG0WtAulxURo4s3YqPqNmcktZhcnLgiiqP8AQQSy4qaHLtEVfFQu8W45h3rD63N0UyqDxq3ieoT6zwvxoWOInXJRxHF8YQveghVx+nIL2IZMcbgjWq4QN6sm0TRdJVrEzA9s1pmLZoni+3k/7roPZIVgW+E5jTKdEy4L/j1ig1XNk2TgGB87hgr0IIRND6FQ9H8md7Tw4spTBfUez454bHYPGMbRNIS4uHSbGLHiWu41DLMjv/SfEgt9PnfhnxIITy0IZHDyPswlZ6NKzA83qVadIqljm+o1gmhDg8A/GLPgjYkHA/FDaFIpjmv9I5m2+hHeD4Yz3aU/pbMnf34abI08R6u/HvA3nyFBrICNaZeFo+AyWbTuL3KMo9Vo2pnKpnHholRjfPuTw6tWs+fUYj+RpaTVsDCM61iWnx8fZJARRQc+JDULMghkceZ6GVl3a06phTYplVXN8cgj+01cQk74JQROG0ahyVrSCZcEfFgvg1ZVfGT/cj4Un9NQb5MewTrXJ6qEm7v5RpvsHMWdvJKW6+zK4RhKWTQ5l7tb7lOs0nMABrSmeMQn6R2f5ZUII08J34VJrMONHdMXj/Er8R0/n0EM5pes2oXG98vyU1Myl/RtYtnYXVx+ZKNpqCCFCzIIL4fiPmUtkimqMDBhG84rZ0dpjObtxLgFj53JdWwyfUT6Ud71OqH8IKw48J1e52rRoXoMCXloen9nDipUbOH7tJen+SIBDUSzwY0TfOoliAcQ/OMokfz+mb7hJvp/74j+kI2Wze2B6dY2Vk8cyfvZWyN8S/4BBFDIdJjgwlJXnX5O7Yn1aNqxF/rQq7p7YzaqVmzhx+wUeVTrh060mspNLmbHkCvlbDMF3aCvyp9ZgjDzLHL9AwhadIdvP/fAb1ZUKiQf+D/uUr4sFWZ1fcXDhBAJD53E7RXn6+Y6gc/2iJJPFc2FXOCEhE9nzKClth/ozpGUODs4eQ8CE9WhFsWAITcp7fduywPSM3dPHExAymxvarNRo0pIGVfOjeH6FbWvC2XLoEta0NRk4rC8FXM8xacxcYjJUZ7DvMFqU8kJhec0RIXVk4HRue1ZmkO9AChpOMiF4ChedSzNg1Ag61cqHiy2Wi3tWMSZ0GqfjstFjmC9dfxbcI77cpRmeX2PNzNGEztnLG1USMR1oxZ/74tO1JHdWTWP8uJVctcjRmVyo0Kw/oUFtyZ5E/6VY0Covt7bMFq1tjhqzUK9FFzo3rU7uNDIOrJoipk40Z6+HT1AwPct7wx8SCyw8Ob2baYH+/HL4JSVb9MVvRFeKpn5nNWXj5dVDzB4TyKSdDynUrBfBo/pRRHmbFdNCCZ61iZcu6SlarSGtapYji6ea2Od3OLx5I5u2HiYqSXbqdBlGyOAWpH97+XfFAiH20vF1cxg5fAJnTemoVL8VzesVRhv/iEPbVrFqy2HiUpWkw7DxjO5UUnSdEZ9vWhZEcWTlDIYMHscVRVqKV2tC8wYVyZjEzpNLh1m7ZDl779so1LArIaOHU9XLWbQa/fj5cs/1DbFAIyQssGIxW0h0HHVkHblzjvBxAYwJv0H2Wn2YOq8vBT2dUH6Rc9TK6/vnWTZhFCHzdpOQPCPFa7egbfUSZEgi503kTfZv3MjGHceJ9cxFvd6BTOhdjNvrpjDYd9ZXxQLBsmCNKBaE0KWImV8G92DFo5Q07T+WsN61Sa4y8vTKIaaMHMbsQzFUEtwQQgU3BCFmwWjuWl3JVbo2bVs2IE8qGffPHWTpwhWcee5C+WYjmDm9JcpL2whqP4A1UQrK1OpGr56NKJbTk+hz6xnZP4Dj1gL0GRfG4Hp5UJnjuHdqK4FDgzjwyouuvmPoVlnDWiFmgSAWNO/HnJDvKRZYeHHvBNOH9mD84Xgq9hzNkuEtSfXZ5+lfdraSmiMR+FcR+BNiwRxy1+idmA1hMYsm1/0Q4DDhGv4tmhGy7RrJslamaYMSpFTGc/3YPnZGXCXeYiN99wWcH12WX3rVJnDNE7y8U/I0MirxZszmiHkg86DBkOnMDGiC24W5FCjfn/uWQoRuDGdQjXScWxVIJ5/pPHDKTdP6FfFyNXPz2E62H7lLtvqjWTSnN3lSfOXAr3/AoqE9CZi7h0ibzGEOLkRztVpJkaM+gTMm0rFsxk8CI/7pXrabubHrF4b2CWLX/Rhs8k9dCIT2Wa3JKNZgINOn96NgOheiI2ZSp91Izj2MFWMSuJTrxdYlgRRzusfMYX0Zu/oSaUrUoGrxLCjj7rNv804ux3jTY9pMAn4ugrv5Hr8M7E/IqpMkLVSRaiVz4mqO5ND2LZx55chIENquLK4vDtC1czfWRDyh9JjthHetSMpPVHpHa22xN5g1qBchK47yymh979pgT5KM1DI9z17ryVrSkQ0hv2sUC4cOZnT4MVzyl6VqyVy4maM4unsrp5570ipgivhu/Zlwevf1Y99tJSUaVKdY1lQQ/4jDG7Zy7lUymg+byOi+NXi+xeGG8DRDFeYnZkOIPDCHfoNGc+iWjfzVq1MmZ3JiXsfy+tV9Duw7ztsUeQmevYRehd4SUr0F839TLGjPgg1+X3FDMHBx5Vh6DZnBVWsqylYXIlsnwxh1jT2793HTkpX+46cxqEERnB9uo1uvYWw+fhejTY5T/obMmjmWUgk7ad8thFORn4sFYIm+wuzhw5mw5hQueUtTsXh2XE3PiNizm/PRqWg7ajy+rcqhuLaaPn1HsfOmhs7TFjHsC8uCc3i1CGXeyLakiz/FmCEjWHjgJh55K1KhVA40sfHEvnzGlSOHuRrjwc/Bk/DvVgVvdSSzgwYQumgPT96YUSbNRKvAmQwvEcewAcPZfsH4QSzw0MB7sWA7xtJDWDn+W24IE2gzYPInMQuElGDCreiKqcGMnr8DQ6pCVC5biDSaBC4c2MWJWyaKtRyA39C2FPVWsmuakA1h3Z8SC4YMG8/u6zpqB0wjpHu9Ty0LrmzDf+hwlu//3LIgiC3XLR+yIYT2ZuSCHciKdGHMuEFUKZCOuzt+YfCIiey7/BibwplcFfszYVQ1zq2cxIzwg3iWH8QkMXXit7IhDGJi+H6icndk9kQfmhf/ifd7IWMUK2YEEjx1JQ/fliR4fgAlFacJC5rI7rtutB8tZH+oQibBcf7dY3/FzjB/Rk5dwS1tIYYE+lBGdZ0F46ex9dwDdJ+sL4KZshUrqSnXuDu+vh0plzfdF+42QpCx2/uXMGLEOLaeuotFoSFLyS6Ejm6N/OAiQqaHE52uMUETfGhUOdtviAUjmbxkHx6NRopuCA7LAsFa5i1ndiwhaMwMTjzTULxsWfKm1/Dk0lEOn7iHR/E2+Pr3oWY2HUtDRjJuwW50nnkpV74EmT1lPLp0mohTl3jyOp4sTYYQNmoAVZI+ZcGkEKYs382DGHNiilsZTip3tFobCToTOev3F1MnlkoSycqZY5my7DC29AUoUzIvyaxRnNh/mKuvklO/jw9DutQhm/NLts+ZQOj0cM48iUUupK0VPgmuriRV2jHFGkiRoxm+IUNpXjuXIz3lh47hybtsCIehnSAW9BMsCxIDddn03Dy0lonjJrLxYizZi5WleK606B5d4siR08QlKUynoSPo1LgMqUz3WP/LBEJnrOLK8/j3JtNqjRZnJyW6hARcS7YmcGR3sr3cTXDoLE69dqdkmbIUzpwc3dPrHDx0jIdkp8OQkfRvXRlvt89Nh208iUiMWXDSTL2B/mLMgqzuEP/0EitmTWDiwr1YU+emXNlCpJTHcOHEEU4+MlKkcR/8+nagTKpolk0ZQ8DE9WgLtWZUwO+IBZi4vT+coMDRLD9yT0wLrJDLUajVuKjVWHV6bCnL0n+kHy3zxzA3OJgF++7jVag05UrmwNX8kksRRzh1XU+RZr0Z6dORAu5RbJkzmfFzdhKXOiflyxXCw/6S88cjOBOppnL7wfj1+Zk8qTRf99s3RxOxcSEBwZPZf/UV6XLVpp/vKHq0yMmj/SsY7R/EiqOPSZK7Kr18gxnRvCha4j8TCwLp3aYokYdWEuIXxKqjj1GonMlapTVDB3XE/fpKfIIX/XmxwPSKiE2LGOU/gfO6rHQcHMzI3hVJ/pGVlTXmNuvnhOETshxb1qr08fOnR4M8xN48yZIZE5mxYg/PYk0fUkDbBZdFG+oUman0c098+rSiVFYPEoRsCGEBhPxygKTV2+IXFkxjwWrgk8fGmwfnWDEthNB5W4nSyxP3Ag53CHWyTFRt2Y/hg9tTLMNHjg/fjFlg4dWd0ywXYhYs3U1kAu/rKbhrWm1aMhaswwD/4XSsnecjd6vf2oV9LBa8TQxw2I6fPk0HkViAjejbZ1kyeiQhy6//ZjYEcR2z6nl67SjzJocxY/VB3hgdbp6O1Il2hPBVWo9sVGvdjxH9W5DH/S1HVgsBDmfxxrs2w6dNo3OJ1KILyv2zW0U3BMGyoNWQsQyskozVoQMJXHuNlLmLU7N8YZLborl+7hiHT19Dr0xH5eZDGB/yM3EH5tCh+1juWZ1I4iKIwrEYrI5MFVaZM17F6jEiJISO5dPx8tohZgzqw9hdN7ErNKTPXZ7eYybRs5iWPYvCCAxbzfMUualZowQpZTFcOXGIw3eMlGw9nLAR7clguMGysb3ot/wOhZr3Y+7/IBb0bDqM62LMgkkMapX3QywIWwIPT29kZMsubDdlp+3IqYzuWp7PY7H+6T239AcSAYnAX0bgD4sF8efmU6BuP+5GutNkwHzmTaj1UepEGzG3jrB49ix+mb6B+4Amb3UGNKmO7dFOps7bjbz6aE4tbsj6wY3wDzfQY/IYipnOsWT5UvZffoE6Ty18evegXZPKeCdzIvbUXEpW7sMNezHGrF7KwBoZUdjiuHh4N9vWLGHKqr3E6eykz1+NFh0607pxFbKl+lYcATuWt485un0Vv0xdws6zN7Em/YkqrbrQrU0zKuZPj0b1B/2zfqNr7DY9kRcPs+PXo/y6ewNbj90RVW67NhnFarWiWY3qVKtVlizJtWKkd7vg2zl7EiFBC7n09i3G4j3YsTyUyhndxUPXnh3bWTN/DlvOPcZgSU35xs1o3b4VdcrlFl0cZNgxvX7Ake3rWLwgnO2nbxIvU5OnVgd6tvuZuhUK4umixvxwH72692TloaeUH7OJJV3K4+nytSi0dnTPBOU8nKlzVxBxNZIkacrRKaAVaU6EM37lcZIXGcb8Fb0pkMYN2+sHHN21nqULVrL11HVibU7krtGW7u2aU79SIVK6apDZErhxfB+7tqxixqIdPHmTgA13CtZsRNPGzWlapyQZkqu5GD6IpoMXEpWxGrNnTKFxASEfu4G75w6wYsZEZm06iUGThcb9h9M+70t69wnhgaYwYXN/oUXOF4yu3Zo5Z3RU6z+BccPq4O0huCFEs2XYQAbPWY8pXSfmrBtBhexfxiywmaK5fGg7q5YuZ+324zyJ02N186SkkOqwVXPqV8iPp5sGufkVR9cvZKz/TA7ffUJc9rrMmB1GZfM+unUL5uirnAQtmEi3moluCImbC/2Luxzbs4kl88LZee4Wb2SC73ZzOrVtKaaMS+XmzIuTyxkwcBTbb2rpPGkeQxoXS3RDuMPsoV0JXXGBTC2DmOXbWnQ7EG5Ktq/8hdC5m7mv01CmYS98WuRg7/CRLL6jpNnYKQxvXpr0SWQ8Pr+b6X7jWLH/NM9UaWgwcgYhFU0E+Ixiy0Uj9YdNZnT7KmRO4RALZoUOZ+zcrVjKDSZ8TE/KZfX84hbx/p4pdBw0gRNGb3zGTqFn9cKkFPKH2+0Y3jzh1IGdrF6+gI2HrvAyVkWu8rVo2Lg5zeqUI2vaJKjsb9g2c6hoWfAybxvmjRlKzby/7YZwZ/sChvuMZcdtE3X8phDUtTbZPT9EM4u5tpPgEb4s3XsTj0YBzBvVkVxxu+kzJIhNN2208J3GiBb5uTq+P75zd6Ms2pHQMf2plN8LYu6yc/E0Js5bzek7cWQq3IOwkDpc2zyDGcsPk7JCfyYEd6Zsnq+IBdFXmR/kQ9iyPbzK04GZYUNpVuxjseA5q2aNJmhqOE8TSuEb2g6ne5uYs3gzL9I0JmzSCJqXz/bZJtnO04il9PcNZcsZA7W6++Hfuy5J31zlyIF9bNi+k8NnbxAbb0CZPAPFytegXp36VK9SnKxpk6H+Rjoq05uH7F85m0lzwom49oq0udoyekIH1KdWMHraSt6mb0hg2BDqV8wiigX3960keOQYNl5IQpeJY+hTJwkbpgUyael+UjYYxrih3amUKBaIgqPxLTfPHWfnxnAWb9jD9YexpMtVgtpNWtOicQ0KZk2Ni8pG9L3zbF2+iHlLNnP+4Qs02UvRsGYFksbeYMuu/SRkacKY4KHiTbMu8jr7t61j+cIVHLr4BG3u8jRpXIukMSdZt+4A2tJdCPHtSZUcHsS/vMvxAztZsyyc3Ucv8cyYkqKVa9GqfQtqlSuEl4crCpkd/evHnDuwhfkLl7PtyFVsLjmo27EJBeR32LxyO5FJazA8ZCjNaub4Qix4emYLQaOCWXpURmtBLOhVk0yiG4LjsVt0PL55gT0bl7F49VZO33qJe5oclK7RhNbNG1GhSDaSu6qQ2e0kvHrACWFtWL6CXcevok9RkGbNGpCNB6xbu5lI75oECtH/C2q4cuwQG1YtZ+OeCG5HJaDQelOiah1atWtGtZIF8fJwuDh9fvB7emwTkwOCWX7KQt2B/vj0b0wWd4dgHvfiIecPb2PR4hVsO3yRNworPrxyAAAgAElEQVQ3chatRLOWrWlYvRTZ0yRFGX+f8GnjCJi4GeeCLRgVMJBGZR2BJr/1WBJecSliO4vmL2DD/rPoPfJQv1lzSrm95ddVK4l4m5muowIY2DoPb6+fZfem1YSv38GJq4+xytzIXKgcDVu1pkmNsuTNkhIn7CS8eMT5iB2sWLKSbfvOEKVORq4S1WjTujUNqhQnk2C19htuTE/P/Mqs0CB+EVwSq3Vg5MhhNCuSmujbR5ktZEtYcpqMNdszKsSHhoWEFH7xXN44n+DhoRyTF6DncD96tiqD05t77Fsxn6lTlnD0YTSeFVoxdGAn0j3awPCQJRiz1cEnIIDuZb1Ey4JrRzcyOjCINfeT03ZIEGFdKn8S4PDt/XOsmBLEmIX70JZqxfAgP9oWT/tZppc4LgsWHz7BbH2VlPrdhxHYtyVZ3e3ERj3g3In9bN+8md07DnLzjQ33NFkpWbUuDepUo1zZwmRO4SLGEIl7eIG1kwIJmXuAJFU64Dcm0cXg8460m4mJusvRnRtYGb6W3SevkSDzIG+p6jRv34p6FYvzUyrXT3mb3nBqz0p8/UI5ZchCp5ETGduikGg6b7dZeBN1n1P7trJm/QY27T/LG4sTaXKWoEGjZjSqXYWiebxw+0qWqa+PMTORFw7zi68vsw+9oXybkYRNaU2mr95WJ1oWjPEjdOlVctQfyNR5vcn3SSqHT99it5p48+wepw//yrbt2/l12wHuGlQkS52VsnUb06BGJcqWLYSXuzPWuKdErJvBML85vE5fE99pk+jwLmbBue2MHzCAVY88aT10DIHtS5Fw/RjL5s9mzoa9PItV4J2nNDVqFUd1/xDLd1wna/VujAnqiur0XDp0n0hC1vK0bFsHt1u/snTBbqI06ShbtznturWidtEsaJUyxPm2fyXBYTPZeuwBnplL0X3MFEY1zIMhJpJLB7ezas1aNqw/xHOXpHgXrU6XNq2oV6McWT21xAkpI8f3Y9DymxRuOYCZAYMo+EfdEMxvuLlnGX2aj+SKR2kGhI6nf/MPqRPtJuH/l9Kv+XAuepZiwJgJDPg5/2dZqf6yM4/0IomAROB/IPCHxQLBx/ptXAIWqwy1swuuLk6ffcxsmIUcuPF6zHY7CrULLholNotZ9L21K51J6qbBpItFZwStmytOchtGvQ69EPDOyRk3IV1aooJrtxh4G6vDigKtqxvOQlh+YTNqs2IT/L0TDNhsdlRqLc4awZzsQyCbr3Nw3L6J7zOaQa5y+AmrPg8i+D9Q/OhPxMCGVismox6d4B8n/J+QPtFZi0alFG9YPuzjhTzhJnTxOsyC/6VKg7uLFpUQMFBUsK1Y9DoSTEJ+cSXOWmecVCoxoOD7PZEY6MyKSa9HbzSJ0ddVzi7izdR7NdxqJj4hAaPFhkrrhpta9fUo1omHW6vVgl6vw2SyioGmXFzUYDIQrzchVznj4qpxpLX76N2GxDSRX7xb3ChYsYp+w3qsQjtRoHZxRiO2xaHYW40JxOoM2OVqXAUGcjMvn9wXrRkUbilIlcwVlVKFs7MzMcdnUa1tCM+TVmLK/EnUL5gKWUI8eqF9GhdcnFVidHwhUJxJl4DOYHKU6+aM6guzw8QNvsDaaERvMGCx2bHLFajf9dkngecs6OMTMAkBJOVOuAh1ReArtE2Bs4sWjZPyU76JnIx6PQaTI52mo+wP7RfGtE6nx2QBjYsLGieVYyNmt2LQxaM3WpGrXXDVKIh7/YynUa8xKNxI5ZkEZycnnJ01KF9E0KdhL1ZFutIlbCqD6jsEB4G/+G6jCStynLQuaJV20QfWZAUnZxe0alVidg/hfXr0BhOohDmpQflJXjQHL6vZQHyCY346a11Fse3jcS3MASH/tjDXrDbB79RZbNOHeWrHZEhApzdhF8aYszMq5deiuX+YXMI7dQkGMdio0AZnoc4fnQ5E/2WdDqPZitzJGReBid1Mwvt2anFWK8X858KYQKlGq018rzDfhPXLYMBktonjXqt1wmoyYDCakSudxXnwpdnquz5KwGCyYFOocRHm6SdtEdqqE9sqBGJ11qrENcwodLbSGVetRvz9L/brVhMJOj1Gkw2V2hmts5PYRzabBaNR+HuzmEddsEpyUmtQC3y/FaH+XeFiO03oDfqP2qkWHMbR643YFUK7NaiE/hTWW/O7cSlDI4xtlUxsi95kERlrNRrHevXxGmizYbUI73CwVDqp0ajVYpnvgx6KebpNGPQGTBahvzRo1E7IBN9io+DDrkLr4iyuz8KhWliTTAZh/liQqdTimi+zCu8wwbs6C3P73ZpkNGA0mrDYFajVGjQaYax8tPa+m5MGoX9NIFOhEcYLZgwGo/h+cb11cnD4+LFZBP9xx1xVOzuLdfn8kCp+BxIZGE1WFEon1Bq1uH4La9Mn67fVgjFxnNnlTjhr1MjtFrEeNrlKHKNqpcwR0NJkFH8uZOcRgsSq1WqxbXLZNzITiH1ocqznFmGua9FoHONIfN5xEHgZTFhlMlSJfSGslaL5t92K0WAQ54xM4VhrhH757ceOXfwOGtCbhPVXhUbjjNJuFfvRZHOsgc4aIQ2FMF7MGA2JYxo5KrFdjvn2YcwkfuuMDgZi2lChb9VOvz/uxWlqEddBvdmMXKURvyVC+mXH+qhDbzCjcNKIvB1rnl3krU/QY5Ep0AjshExLdnvi2BXGgM0xHp3VyIX5qjeCwimxzxxhmIW54Fhr5eKeQ1hrPx5Twh7JoEvAYLaiEOa5sCZ9RfUQ5qJeWMetwr5HmHuJ6WUT+9BiMmEQvl9CnAOFY2yoVcoPgRITv8Xi/DWYkSnV4vdKYPDVRwysKMw7oQ+FPYgcJ6FM8b1fGW8iFyM6vd4x77RaXJw+tpYS+s+CSfzOmkQ3AYVSLc47J6Gfv630fLV6AjejTodBWGM0WnF9/paXvaPvhb2fFYWwbgl7mG8KS5/ODbPJJI5/B1clao1jXXofRNVuE791OmH9FOavEG9CLNwu7n/1OmG/4NgDaoX0jzarY6+sN4j7aZWwPjo7vgl6vTA21Wjl8ZzdNIsOPSdjzNuA4WHjaF8wKXohjo1MIdZB88n3z9FXBoPw7baI1lJqrStaJ2GeOva+ZmEdSNBjE6x8hHH+UT865kCCuGcVxqDwDftdPu97xY7VZHTsY2XC9034Nn+0Pgjrt7B/jNdjUyjRCP8v1kt6JAISgX8KgT8sFvxTGiTV819CwPKK1SFd8ZmzH3PO1syaMorquVOisb5k+5iBdJ+2nZSVRzJvcmfypxPSJP5XHgMnV4QxIHAuF/V5CJg8mo4185FCa+balml0GDSFKI/qjJsaQN3CGb9Mn/dfwSS1UyIgEZAISAQkAv9EAvoXnNj4iygWGPLVY/iEMLqK1grSIxGQCEgE/noCkljw1zOX3viHCNiJOruO/n192Xr2OWly5yeHlwdy3Qsun71ETPoqjJ40ljals+D+7Xx7f+hN/7Rf0j05yYyhw5i89SS2VNnJk90LN7meB1cu8CAuI+38ghnSpjzpk33VgfOf1lypvhIBiYBEQCIgEfjvENC/4PjGWbTvORlT3kSxoHjq/077pZZKBCQCfysCkljwt+oOqTIfE7DbjETeusTRXauYsnQHD59FY/HISf1GzWjWtB4lsqXB5Stmwv96ioKvceQtTkXsYumM5Ry9/5R4S2pK16tPk2aNqFIsGymEGAu/Z2b5rwclNVAiIBGQCEgEJAL/MAKC609CLC9evcXmpCV5ihS4fWza/w9rjlRdiYBE4J9NQBIL/tn996+vvcP314LZYsUmJp2Wo1AqRd/3j/3V//UgPm9gop+q2WwWY3fYkSFXKFEqFR9iVfznoEgNlghIBCQCEgGJwL+BgF0IKSI+X0vX/W9oodQGiYBE4J9BQBIL/hn9JNVSIiARkAhIBCQCEgGJgERAIiARkAhIBCQCfxkBSSz4y1BLL5IISAQkAhIBiYBEQCIgEZAISAQkAhIBicA/g8A3xYIrV64QGRmJQvHfiTP/z+gyqZYSAYmAREAiIBGQCEgEJAISAYmAREAiIBH4PgSsVislSpTA3d39kwK/KRa0b9+etWvXYn/nNPV96iGVIhGQCEgEJAISAYmAREAiIBGQCEgEJAISAYnA34SAEB/l4MGDFC1a9I+JBW3atCE8PBylUvk3acLfqxo2mw1BgREegZEUgObv1T9SbSQCnxMQ5qzwTxBAhfkqWE1J81YaJxKBvzeBd99aYa7K5XLxn/RIBCQCf18CwjfWYrGIFZS+tX/ffpJqJhH4nIAwb0+ePPnHxYK79+7x8NEjYapLND8joFarORoRQWBAADpdAkuWLSdDhgySFYY0UiQCf1MCGrWa/fv3MX/ePB4+fEjWrFkZMtSHbNmzvxf9/qZVl6olEfjPEhAEvR3btzFn9mxSp05D586dKVGqFCaT6T/LRGq4RODvSkA4LQi5mS5euIjP0CEI2ZqyZs1GYHAQ6dKlfy8g/F3rL9VLIvBfJiCIfG4uLuTNlwdnjfMnKL7phvDy1Suinr+QDsBfGTnOzs7s37ePQYMGkhAfz9bt2/H2zij+puS28V+ealLb/64EhDm7Y8cOpk2ZzL1798iZMyeBQSHkypMba+INyN+17lK9JAL/VQKCWLBh/XomT5pI2nTp6Nu3H+UrVMBoNP5XkUjtlgj8bQkIVgTCHvjMmTN079pFFAuEb+3kKVPJ4OUliQV/256TKiYRcBBwd3UlQ4b0X8Qr/KZY8OLlS1EskJ4vCWg0GvGWcvCgQYliwQ68vb0loUAaLBKBvykBYc7u3LGDqVOncP/ePXKIYkEwuXPnliwL/qZ9JlVLIiCIBevXr2eKIBakFcSCvpSrWBGTJBZIg0Mi8LckIIgFZ88KYkHX92LBpMlT8PL2lsSCv2WPSZWSCDgICHPX3c0NL0ks+D5DQhILvg9HqRSJwF9FQBIL/irS0nskAt+PgCgWrFvHlMmTPogFFSpIbgjfD7FUkkTguxKQxILvilMqTCLwlxGQxILvjFoSC74zUKk4icAPJiCJBT8YsFS8ROAHEJDEgh8AVSpSIvADCUhiwQ+EKxUtEfiBBCSx4DvDlcSC7wxUKk4i8IMJSGLBDwYsFS8R+AEEJLHgB0CVipQI/EACkljwA+FKRUsEfiABSSz4znAlseA7A5WKkwj8YAKSWPCDAUvFSwR+AAFJLPhtqEJAuXcR6O32H9ABUpG/QUAmpgWUyezYbUIOAOkRCEhiwX9hHDjS2NrtjlTU335kyOQyZHYbtn/6BBFT98pASMH9T2/LNzpMEgu+89yVxILvDFQqTiLwgwlIYsEPBiwVLxH4AQR+tFggkytQKZXIsGI2WbAltkEmU6BUOX5uef9zGXKlEieVErvV/MnvC38mlqVSoVIqxARyNosFs9mCxfau1M8AyeQoVSqxvI8TVNvtVixmM2aLld8TAOw2K1aLFZlSiUIhF14rJLZHIZarQoYNq1CW2YpNKEx4p5MTTmKb7eI/m9WC0WTG+qN2wGI7lSiwYTJZPjpUy5ApFDgpFSJPk+UDJ7ncwR+Bs8WW+Dcf8beZHWW937Q7ylI5OaESNvTYsVgS++gbEMU+FlnIP+kYu82C2WTCYv19AcAm1M9mR6l0QpHYiYKAoFCqxLEgtNliMWE0O/rSMUacUL1/px2rxSzy/6SaAjOlCqXCjtloxvruP2VyFEolSrkdi9mCXabESeOEMOLePcKYEOpvtn487mTIBT4qJ5RCRe2O95rMFse4+I7Pf0ssEMadEicnBTaBuTCGxXEgHJKVqJ3kWIWfv59bwhhW4eSkxGY2YjJbPyIv9JESlZMKpTCG7bb368C3+kgYT05OalQKYSZ/NAaE+WQyY/mTc1oYI8J7bb/zd8IaZdRbkKtUYhu/OYRsFoxmMyjUqD+bZ99xyP1uUUK7BMHif1/jZNhtJnGeypXOOCk/XrF/9/X/mF+QxILv3FWSWPCdgUrFSQR+MAFJLPjBgKXiJQI/gMAPFQtkYIh+wtUrd9Bp0lOgQBaSqMAuB1NMJNev3yNOk5p8eTLjLm50jby8c5ULFx7glDEvhQpkwV0JNuFggA1jbBRXzp/l3JV76OVaUmfJR/EiefFO4YL9C8FAhs34hjuXz3H87HXihYOfXTjiKnBJ7k2+okXJlzU1auH8/8VOXDiIyJFZ4rl39Szn7yeQuVgZCqRzE2+4raZYnly/zKmTl3ltcydbgWIUKZyZpGoZprhX3D5/klMXb/PGIpxp1KTIkJuSZYqSOZUWrO8O5t+pM2Vg1cVw9+Z9oozJKFz0J1wVdux24bbRzOsntzl/8wnajPkpnjUVcrGtVmKfP+bG9ScoUucgf86UqISf24y8eHiDk+ceoE6bhzIlMqMVbvWF2327hbdR97h4/ARXH73GrvEkS+7CFC2WjWQahcjl40ewBjC8eca140c5f/cZusRztUymJnna7BQrW4yfUrqI9fniKC3eMMqxJrzgyomTXHqVnGr1SpBKLfSVDJspjse3LxFx+jLRVheyFCxFufw/4aq0kxDzlIsnj3D21kvxdlKhdMUre2FKl81PCjWOG0uBmSGWB9cuceuVhkKlC5HaRS7Ww2aM48mta9x6rSB34VyoX97g+IETPNAJYoQN5CqSpM9K0eIlyZXW3XHzK4xPm8DnLmfOnObKvZeotElIn7cEZfNlJbmr6ncPh39mNPynxAK7mZjHNzhz6gmpipclX0Z3ZMIcsluJf36PY6cfkr5YafKk1jpEGZuRl3cvceL4PZIXrUDJXGlQiH0k6FtWYp/d5PixE9yMjEetTUH24mUpnisjLkr7F6KOIA8Y3j7jzNH9XLgX/eHALleS9Kd8lCtZlIzJNX+wb+3YzCbiYt5g1yYliZsG2bcUALsN3esb7Fy9F5eq7aiXMxmmT4Qpx2iRycD8+g5bNh4naclaVM7j+ZV18M+MrP/tdwUhMu71ayyapCRN4py4xvzJsmQyLC+uEL7yNNkbNKN0Rpf/h/DwJ9/9F/66JBZ8Z9iSWPCdgUrFSQR+MAFJLPjBgKXiJQI/gMCPFAtkcoi+dYTVK7byPHkZOnWoh7ebDLvcTuzd06xbuZtnyQrRtm0NMriqsMY/Zf+aBcxcfgiPck3p0aUtRdM5Y7NbiXt6nYP7DnItxoksmb1x5S23rtwkyuJJpYYNqJAr1aebb5kca8xdtq1dybZLCZSpXIGfkioxm+J5cP06d147UbJeQ2oWyYRKJhw+EuEKB0ljAq+jnnL/+jn27NnPTbLToUdnquVMgSX+NVdPHmbX0Tu4pc9IKns0t++8xrNIJRrWLoz8yRX2rvuVB3YP8hTPgtoGGvdUZMrijYebk3jj/P4RD8UK8WAsHFVtghWDYG5vx/EzUchINM0VLRSs4sFEPJzK5SjE35Ghf36Tnet3cDY+C9161SCtkx0bchTWBG4c384vG0/gUaEtPnULoLALf23k0YVDbNwQgbpQM9o1LoCL3Yo57ikRmxcyZckRkhdswgCfDuRPocRqNfLszgV27orgtTIN+bN6Yol5xo0rt0lIlZ/GP9chl6fmI8FAuMG1EnPnNOvmhHOGn6hTNT8ucjum+NfcvXSZp/b01G3filLeblg/OQjZMene8vzJPa5dOMWuLSexe9dhsF8TvJ3BYnzLnbMH2XbwKppMuUjNa65djcKjQHVa1c9H/J0I1m/cjc67AmW9XbFYlSTxTE/mLOlxEYSqRMsQY8wDDq5dyOYbSeni04ciqVTYhMNX7BOOblzD1utOtOjdFJfL25k7fT9Ja9anbD5P0McS9fgBtx7ZyFetLnXKZkVpiOHm8X1s2n2VJLlzkzG1G0rjGx7dfkS0IQWVWjehmJcrVuv3sTD4z4gFwuWyJYG7ERuZOeEYBYeOpE0VL2RGqygKPLu4g5CZByjVy492hT2w2O1YEp6zL3wyoeHnyFS/N+N7NyCVWrDyMPLqxnFWLj6MU4F8ZE7jiuXVY85duIk9bUU6d65OOmdBy/uwEAhWT28enGLuxNk8SVmBuuUyobRasehece3KJe5b8tCrX1OyuSs+NZsXLF8USkRDJLswbwVLAhuGNw/YunILxtxNaFsjI3adSRRCBUuWd79rFee4DYvBMX4UXjn5KbkGmUwuzi/Buke0VrJZRWHA8PQM40evI13z3nSq4C2+S7jlFywnBCHLKpj0J7ZJsKpwWEcJbj2O/xOFUsGaRqH4qL7v1pnPPjiftyuxbKs+iu1LlhPp1YgejXOAzihakMnlShSChYDIwLG2JcocYh0ViRY44rpml2F6dJAhPpsoPzKApnmS/GmrjR/wefzuRUpiwXdGKokF3xmoVJxE4AcTkMSCHwxYKl4i8AMI/HCx4HYEK5fv4FXKCvTq0ZBMrmCTw9s7x1ixbAsP3QvSvk1tMrrCi6vH2Lb7GHdjZbjJVaQrVIUGtQrgbn3LxUO72BTxiBxVG9OkXDYUVj1RN06wa+9FLOlL0Kh2AdyFW/B3jASxIPouO9dt4mR0ajr0bU/h1GpslniuHdnCnPURuBRqQK8GpXD/+FZRBhZDHC+ePubJw9ucOX6Ma289aNC1G7VyJuHlzTNs3bCP50kL0rp1NVJZnrB302YO31NTp00D0ibcYueey6gz5aFwTk9ctElJk8YTrUr2yU2ZYEovmN3Gvn7Os6jXGOTOJE+VlrQebiisJuLexpFgsKEggdev45Bpk5E2XWrcNUrRBcCsf0vU00ii9XZUtlguRpzhmi47vfpVE8UCqygW6Lh1bCuzN54gVfWu+DYsjEKQGuwmHp47wMoV+1Hkb0ynnwvgYjMQdescO7ce4KFRjpPVRpIiDelcJyfyN084sXMjOy8aqdmzN1Uyu2FMiObmqUPsOvaELJVqU61AOtEM+cNhwEb03ZOsW7KJR5kbENCtKknkYNFFcWrzCpauvU2RXgP5uUw6ZCbrh36z2zElRPP00X3u3b3N6YOniHIuy6BRjcmksfLq0RW2rdnMHU1Jeveohof+CRFb17L9ko06XVqS9tkJtu+8R9Z6NcnkKkPjmZYMKZOitFt5d1YXDl7GN/fZt2YJW2540DewP8VTqxAM1s2xjzi8bhlrLypo3utnXK9sY+HiKxTq60OrChmQm8zooh8RsXUj284raDGwNV6vz7B82T7shevSuXEJ0dJCZjPy/PYFtm/aR6x3FTo2K467TDgU/f8n8X9PLFjP9CnHKTYilC7VvUEQCwQB69w2/MJ+pXhfX9oW8RDdYqIfnCF8wQbepM6M+fYrinTuToOCnhjjoji+ejbLrmTBf2IHMjvZMOnecOvETtbteUSZzj2omNHF4ebwfhRbiXlwhrmTVqEo040BbfLjZDFjsxiJPLeFUZP3UKJvEN1KpsbyTvASzsZWI68fPyAyWodcm4Q0GbxIoTZw9+Q+loRvx5SjPh1aliVbiqTIbTqeP3xEVEwCCpekpMmQAQ+tAkN8JBdP3UKbqxg5k1mIfG7C1c3O62dRxNucSePlTaqkGgyPTzMheC3pWvamY6WM2C16op8+5PHLeBTaZHhl9CKpswKbzYIu+jmPHkehR0mSNBnx9nR3uPZYjbwS/uZ1AnKnJKT3Tk8KN6dPrYUE6yKbieinD3jyKg6bkyupvTKR2sXK04tHWLxgBc/S1aF7p8rk8EiOSmEl7sUTHkS+wqJwIZ33T6RKonaIGTIr0U8f8eR5DFZVUryyZCSFqxLjvQMMGbKZcn7+NM0riQXvB+KLly+Jev7i/79y/AtLkMSCf2GnSk36VxOQxIJ/dfdKjfuXEvixYoGM6NsRLF8UzqnnbhQvnotkaploBm549YDzN5+TtFBderatiZcymuO7fiXijoXCpXOiv3GG67pU1GxSmzwprFw/tptl6/aTkKog9WtVILeXB+5urqgVYBE2+EKQr4/7KNGyYMeqFaw/HkWekoVI56bEYkzg2eNXGN2yULNJTYpmSvYV1wCH6GDTR3F823p2XdBTrmN36uRw4f6Zw2zYdgpNnuq0aVAUN2s05w7sZnNEJAVr1iST6Qqr1x7kjWsaUrkYMJhUeBUsT42KxfFK+sEc3ap/zfXTR9l3+BJxMpsjnoAmPaUqVKV0dgXHNq9h1fHn5MiTAdXbV8S8lZE2fxlq1yuLZ8J9Ivbs5cS9F9jVGlRmHc/vxOKauzZ9B1YnjeojseD4NqYv3ERMilxUyptBNBGWYeH1kwfcvmsgb50OdGiWD3XCc84f2cveyzoKlS2M/fZxTkWloFnnRmRziubkjrUs3XiRNBUa0qhyAdJ4JMHN1QWlXYgpIOD/mL5gWWAj5u4p1sxewKG4lJQvnl10aTALVgNPo1FnKEnTllXwclN8aW6c6Jqge3mLX1evI+JFTvqPbExGjYmn10+wfsWvmPO3pFcrod7RXD+xl3U7bpG9em0yxBxh0erLZMifBVnCa946paZomWrUKpdDdM8QDusOseAB+1bPYf6e5xSpWBovN7nobmHVx3Dv+jUea/LTu3cTnAWxYMllCvYWxIL0YBJutfU8PrePJYsP4Fq1AQUSzrDxrJwWAzpT0ssNZArUQtwN4eD2MooYsxrP5ElRKz81LPlfl5T/mlhw7+g6JgavQVamJiWyJnXMV5uFuMhbRFxIoP6IQFoX8sCgi+by3nWsOO5E+x5lebhmCRHaSgzrVgGt8QVn1s1l8rpIKndqQeXCOfBwdydZMi02oxErss/GsLBMOcSCeZPW4lSpF0PbFxTFArM+hgu7FxO84gGt/o+99w7L8srW/z9vA156E+lYEFHpCkpXUcECNuwtsWXSJ5lJmUyfnGQyMymTSTfNEnvBimABCyLYC2IDsaD03t/6u/bzomJi5pvMSX4nOYfnH67r5Sn7WXuv9ex977Xu++WXSfa3M41hwc3XXs/5rAwys8/QbmOJTG4E20GMGz2Quv1r+HzPaXgZaVUAACAASURBVIxuoYydN5spAQ6c2rOV7JOVmFnK0Ot0yNwCSZ6YhK/iAsteXY7twr8wRX6YZ/+WidewwXgaaikvq8do7UfyklmEcpG//XkTnnOeZEGkDSey9pF3rohmiaNDibpPOMmJUTg3nmfz8h3c1MtQqWW040Rg5AQmx7tQnLWFdYevYFRaoNTJsVB7k7RoGsEuFvdLM/TNXDm8h+3px2ixVqOQ69Go/Rk3IRxD7gY+3nqYJvsAEufPZX78ACrOHiQz+xyN+g50GqNU7jQicSzDeim4fHg7u46WomtppV1rhkOfvoyYMpEBLUd5/nkBFvyhGyzoGhy6wYJvD5XdYMF/+hnpvq7bAv8zFugGC/5n7N791G4L/Hcs8KODBUU5rP5yLSdrnYiNE3XjMpBDW2URx87ewipoHE88koh95Xl27DxEtVMI08eFUHMim4zc2/RLGE9SZC8M9XcoOJ7D/kPHuXq7Co1ejo1bH4KjExgbE4qHrZmUvts1s8BQX4IAC7aeqCUsfijedgIsaKX82i0q2myJGD+WhCG9MRcZCV2J/MS6V+z8t1dwdMdGdp9ulcCC8f6WXM0/wMadx7AOHs+CSUOwMzZSmJPFjgM38Rs1Al/FdQ6eLKNP9FiG9zen8FAG2w7fxHfkVKYN90PsX4tHCS6H8yfPcsfoRnRcCOblZ9i0bic3bIayOHUgZ3esYu0ZAzMfW0JSfzMu7NtKem4FgVMn4lycQ8Y5HaPmzyCytxVlZw6wfuV+at0TeOb5JNy7ggW5O3lv+XZa3MNICvNBrF1kaKm+UcSFwgb8kxawcEYgmhvnydyxnzLLYGakDqH+fDbbsq7SK2EmqVFuNJVd4/iB/Rw8UkBpbQNGlRpXryBiRyUQE9kPG8HbJhb5kh0FWGCk/toxNn7yJTntXiTGDkQtwIK2Bu5cL6HJ3IfEadMI7yUWf/czC0TGhXQHmYzWqqvsWbeBQxX+nWBBBzcLcti4ag9ELODJWUGYtzVSdOYwm3cX4h2TQF9tIQfPKUl5dDw+imqO7NzM7tMaJjzzBCN7ibIE4z2wIGv9Mr7IqiV67Ah62YmcC9C31XLl3BmKZQN5/KlULKXMgnOEPv0Ss4d7mVLgZVqqLuew9pON3O4bT5iukKPNfjz33Bx6W7RRUpDL9t0HuFXTgcrSGo/gGCaOjsfrYcDIf+C8/9fAguIjm3jntc2YJUwidoATMgGsGbU03Cxkb14tE37zJ+aFOlBfdoHNH31FxdCFPJ/oxc0j2/hgdSmpf36WGFcFDRXFHNyxnSMF16iqbkBv6Yh330HEjU8mZqAnZvKuxIMCPNBTf+MEH77xD47UOBPk54RcpPZ3tFJTJaP/5PksTR6MreAIEWn3MmgpO8+ydz+hxHMirz6RiHnNVbIOFGA5aBhhznWs+mAFbWGLeH56f1puFZK95yQWgSNICHWl6mw6b7+Tge/cXzEjsJJPf/cRNkveYKrsAEte3UHE4ld4dqw/+vJjLPvjh2hm/YUXB9Xx+p824jlzEaOtL/D5hkIGz1vC+CAn2iousO7T9ZR5xhKjPs27uzt44fWXiHbVUXBwHyebvEiKtGTzK3/mxMDF/PP5Uahqiziw7RhmQ8cwYoCTVMIgfFFXX8yXb71Fnno0f39xKg6tN9ifmY/BN5L4fgbWvv0O1/ss5I+Lg2i9kstn/9yC9YTHeSShN/Lm22R8tZxDjf1YMNaZNe9nEfT4U0wN6omu4QbpX35GPgk8P9WcN17YTPTvu8GCB8JCN1jQDRb8B9+J7ku6LfCTtEA3WPCT7JbuRnVb4N9a4EcHC64eZu1Xu6h0iGHpkuROzgJoLM5jw7rdlDoMYdGc4bSd28MXyzdzsRZ6Oluja6qjTmvH4PFzWDwtFmeRWi9UBVqbqauppqL8JoUncsk/cQeXoSnMmhRI1ckM0vadpE3lSsSoZBJDHDmxcys5FU7MfXwOoS5m6MVuYckp0r7aSZHRl5RJwVQcyyQj9yK4+RMzdgpTIvtgdi+zYNMDYEFx/gE2CLAgZDwLJg7BxthA4eEsth+4Tv+kySQN6Smx6CuUFqhVRqlOetOGDKo8YnhszhiczQTJnhGjroO6sluU3CqnVauh/NIJ9h64TM9hU1kyI5CLGbs4WObGY89Ooq9VCxcP72TXgcu4RsejvJRPgSqEJx8Zg6u5nPaaa2Rv3cvJah8efXYMHl8vQ9iSi3PCQl5MCe3kLNBw4/RBNm08jHnoNBZN60f5sQy+WPYVZxvUuDtboGlupklrRci4OSyZEYezSjDHa2hprKemuoryW8WczM3j3G09YSlzmBpmSc72Lew9fg0zzwHETkxlpNMdtny5hWve4/jNwpHYSRKI7dw8d5D16zNo9xvLjKG25K9fw+Hbely8wkmePZFwPwdkBuNDwYJbBUfY+NVeiJjPkzMDMGtrouj0ITbtukDfsbOZHOGCplmHubUFCkMrJaezWLcmB8fEpSwa74tCo5NqtEUZQtaG5aRdcOCJ3z1FeE8VelGC0niLnK1rSSs0Y9YTd8sQHgQLBOfDnXPZrPhoO9qosQQ2nWBPmRfPvvgoA2xltDTWUlFdQ3NdJQVHssirdubRZx9jSA8lmh+At+D/HFiQs5n33jlC6It/ZmGCtym7Q5QhnN7Nf72bTdQvf8fcEEuKczfxhzfW0e7gRg8rBdrWJqob5UQ++juem+wvlbsYdO00N9RTW13J7ZIrnM7P4dA1FVOeeJqU/h3s+uf7ZFfosbYLYurSGQw0L+bjv39OvW8y8yb4odJraasvJSc9nbMWI/jLr1Nwk0hYTSIN+vYaju1ex5fbj6Gw7Ud0QgSejs70DxqEbXsxKz5cRWvoIn41cwDGpnpuX73C9coGUQBDUf5O1h9oYcrzrzAjpJrPfv8RNosFWJDDc28X8dg/nifO04zWukLW/P41bo7/C78PbuD1P23AY9p8gmu28+p7WdgMFISxQnRBR0dzK7Zxc3gy2pJ1y1ZwodaO8OGxBHjY07N/GP5ucgp3LOedjflY9OpP9LAIXJ1dCQoZiKsoRegE/2T6Zs7uW8fH6w+iMetNXFIknvYO9AsOwU1Vwap33uV674X8aXEglQdX8OtffY62vz8uarkEOGhaGjD6xTPNv5W3399LTz8fbDr5DNoaW3EaOJmnZrjw3m+3ENUNFjz4ze4GC7rBgp/9PFYQNImdgP8NGq8/+874n32BbrDgf9b+3+fpIg1XcltJw/n7XNl97v82C/z4YIHgLNhJhUM0Sxcn42Mtw6gQBIf5bFiXwR2nIcxO8qPowD4KW10YlTyKPnYqjJo6zuzL4uhVHREp8fRsu0NJrZIBEWH0djSXSPG0tUXsWL+ajJtWzF66lBHeFjS3azAiR2Vmgbz5BpmbtpJb6cTcX8wmWIAFMhkdVZfYtWITxypcSH1qJkE9FLSLRaSQ3TMzw1xIM4rMAqkMoStYYM2tM0fYuiMX/BKYNzUSW10l+Zm72J5XQ/iE8YT2MNJisMKnjwc2KgMVF4+ycUMm9V7xLJmdgJNK7ELqqb1+hvRteygy+JA0egg95E2cPXCES5q+zJHAgt3klHuw9JcT6GXRzCUBFhy8imtMHKqLeZyTB/PUorG4miOBBfvT9nCypjeLH8ZZsDkXp4RHeSE5FKWgVBOcBWcOsXljDuaDpzFnlD0ntm0nv6wHUxcn4aOWoWuv43zeIfYVtDF0ZDQubTe5Y3QnNjoIB6URnVFLbfExNn2ykctW0fzypcm4GjtoFzKTQm5OraLlxgk2rdjCNS8TWCA4JWQyA9VFJ1i7ZiM3HYfzq0eTcKSNdr0RuVyFytxMkql7WGZBbwstZVeOk7Yug6Z+qTyzYDDmzZWcO7STDZklBE+ZwWAnAxobT/w87ZBrWyg5tZfVX+XQM+VJFib2Qf4AWLCCtAt2PP7bp7oQHJrAgm0XzR8OFmgMoGvi0qFtLN98hSHzZ+Jz+wArM6tIevYpkoN7YNDqpfa3Vxex86tl7Cz34rkXfkGYsxJtN1jw3UPoPYLDzfzrnSOEvfAnHk3wxtjJWVB+Zjev/esA0c/9lul9Gtmx7AtOOI/iudRwzISkaUczlw9uY2OOnHm/GkPr8Tyq3KNIjuqNTKdDyHLW3DjB529/Qn3go/xmyXDU7U20i+QRmQpzCyXNtwRnwXrkMUv45dwgzHQ69NoWig6u4/WVZSz56wvEeph3ltIIxYMOWppb0elbKbt1h4rrZ9mzJQ+rcUt4fKQ9Gz5eSVvoQp6f1pfKk3tZtmwfDsNTGBnojppKNny+Dcvhi5k/pKYLWHCE59++wZNvP80wV6UEFqz94+vcGv8Xfhd0FyyYR3DNbpYd0LP0j08xyBa0ug5qSq5yx+jMAB9HjAYtDdUVVFaWcnJrGie1gTz1ykL6qTW0dbRSfbuUspuF7Nh6EHXcU/x+YTgWneotgqehpakFvbGD8tIyau4UkvlVJpq4hbw0ox/b3vsn13s/yh8WBVB18Cv+9GYe419/lbE+5rRrdTSXX6O4xoi66jD/tbyJl9/7JcG2RrQGAw2lxVyvt2GgWxmvvrSVmG6woBss+K5R4mdThiC0ehWCpbQr06ckCG1iHX3gd5PGq0RGqhfa0F1n6SbGY9MkXvztnMhLjKUPm80LLWA5MqEX/cDHx6T1Kz7Igkjk6wsBwaAs73wGAuX/GkOpeLZgYTalAnayL3/bakLSbWmjpqoBma0ddpYWJrIUiTFVEPx0sq3e7fTO3wWw0JX9WLyzUtLNNkh61vdf1zRhuNceqUmiVs2UKvYwq4hJisnshgdkcEzM0TIpTfUb+rYS4GFilTbZXTDN3j3vbhtMf8Vhev435a8ES630bN3Xn61AIRPP1puYbxUKKV3tXvs7mWkfTKE11VVK7y+e2wnI3G3bT3GB9/MAC4QGs1zaATD5Rxd2XmncY+rbe5rbJn8Som4mxt77o07yU8mf7vaPSMEV4/ObEkz3XEAan/JOnegu0bBzTD1U67nTB8QYNRVlm5iMTePF5B8KwZTcWTIsYpHpHb4l2sqMdDTX0dBqxNLGDmuJMM2kTy6xrz/Ed4Rv3PU7010Fg7PJLia25a/pjQtbSv5kYkKW2JD/jba05LfCeb5+iGu+1p77p4i+MTHCm161i10kBnnh011s1nmvh8ZEcd7XYrjUt/d+F+tI0XddtbY730v0d5f3F35riiVdx0Vn236CjvujgwVXRGbBTsodo1m66C5YIDILBFiwmzLHYEYH23P20HnMB4wgdXww1jKhpa6j/NwB0rafwNhvGKFO5ezLuoBj+DimJQ7FzQoqr+axMW0/Ny2CWDRvHL52KvT3fNdEcJi+KY3cqh7Mf2IeYT3N0BnErnAOaesP0uwZyew5I3G3lH9DNu0uWJC7wwQWxC96jHEDHWgqvUjmlh2canBhyoKp9DMUs33dDq4Y+zFlymCqj+5mT4GWkfPmMbIPnNq3k92n6whJmsb4cC8UUm1zBzdO7GHd+hxUkbP5xaQB1Jzey/p1+2n0HMXiGQEU7t7N4XIPHnu2EyzI2cnO7Kv0TpmOd+lhtuRUEj5jARNCHLl+JJ2vvsxG4zeBZ341FneV4R7B4eXcHXy0ORfnkY90ySwQagiH2LTxCBZhExkX1ErmtkNoB05iafIgzKXxrKXsQi5bNh+i3SeIARblZB+rI2r6LMYN64Pa2MyVo/vYuOkYlsMmsnDqEKzvEUyaOAtqiwTBYRolPuP57ZJRUmaBXtPA5bwM1u86hWvcPBYkDcTc+E3iPxNYcOVeGcKzv0ulj9pIU+U1srds4NAtJ+Y+O5++hmtsX7We0+19mDYlhOu7N3O0bRCPPzUJL+Nt9m3ZwoEbtsx6aj7hPS2keZfEWVB3N7PAjl/8tmtmQSmH00xgwZynZkhlCF8uL2Dws79hboI3srYmSgvy2Lx+P3VesSyZE4dF9UV2rt/OuSY3Uh+ZzGBfZ4wNt8nfvYGPV+2gLWgqf3xuCaHdmQXfdQlw9zPTqYawmX+9nSOBBY+IzIIOoQTQgQAL/kuABc+8xBjzAt77OI+ghUtJHewqxWQBilVcyuHLj9OxG5WKX+Ue1p6xYdHz84no6yoRg17O2cmqdfn0Tn2a+aP6otDp7s3N7nIWLHt7LfLox0xggV6ADBoqzqTzl7cPM+o3v2dagH3nuDLSVlXM7rR9NHnHMXN8MPLKAtb94yPOeybx/BQfNr/7KY1Bi3lxvh/FOz/htVUlzH3tVcb10XFyx1r+9elJwp/+DbNCKln2ykfYLH2DVFmOBBY88fYzRLoqaakrZN0fXufmhL/w+6B6XvvjBjxnP8Z4x0v864P9eE36BYsn9Kf9ej6f/HMz2iETSHIpJeOcGdMWT8LPup3TaZ/ywbZqZr0yl9a9aZT6pvDIuCBkdZdY/9ZfybKdy3svJmAl5uRSxk0pezdu56bDMOanDsOqpZhNf32TbHUcv38sgt1v/Y3LHgt59flI9CV5fPzGMmoCH+HFJTFYNRWx9r1lnDaP4onJTqz62wpUE57h18kByGovsOJfH3LVbQ6vjNPzh19tJvb3f2R6N8HhfV/pziz49rjxcwALxGRSe/MIb3y8G5+URcwK90El5qZyJR1lx/n0kyN4J01mdJgH5grx8dRQuP1D3tlzh9iZTzBjmA9mkoqJWHC0UXrxFPs3b+dMeT1tGlv6D4lm9ITh+LnZYprOd8ZPuQJjXSGffbQJXdgk5gwfgI0Qixa7Kfp6DmzaQF6zN9OmxONtb37/OpmR5tLzpO/aQ/65a3So/UialkJ8aC+szZTIpcCax9aMLM5dLcPGP55pyWMI8naUFsEPHjLkKhl1BdlsP1lDSHwCAz3sUYgFR91Fln28hubAFB4ZGYiDWikR/hiarpG2cjct3lGMTxiEk/S7HO2dfN55dx0NTrE8ujCRvk5qaSUtlwkSpksc3rado5dv0dBmjoffYEYmJxDi2xP1A42SoVS0cX7bV2y8ZM3EWWMZ5GGHUlrUQG1hNut3XKDXiAnEBvtg2Uk0JCYkek0t5w/uIysrl5I6Jf2iRjE2KYrePWyk/my4cY49+/aRe6YIY88Axk9IJmqAB2rxz7sLJ5WGq+lr2JBnZMScCYT1dkYlwBGZjpK8DLadbCYyaTT9ZFf48ovNXK5skgASQR6ttvNmyMhRxA8LpKetWSdYpJfQ1pN5B9iXf5GGplbU3gHERw0naogfjlZCguv7fXd/7LN/+mCB0AqvJW/dOo7V9CRuUgJB3vbIjTKU+nqOpu/mZL0dsSOiGOBhJ/WDse02+75cTk6ZmrjUVGIDvbGQG6SFeVvNbc7l7mfv0bOU1bRj7e5LRPwo4sL8cbYWScwPdpAYzzdOZrA2LYviylbMVAIgE6ttLSqvQMYmpxA3qBcWkkb6fV/X1RWTsXMr2ceu0Ko1IjNY0DtsJMnJI+nn2E7e3jR2HjhDXYseuVFJz35DGT8xkWBfF1RiAd2148VCVl9D/s5DlCtdGSxqve3MpUlVUX4me09U0zcygdhQ8Z7CbbWU5mWy83QdfYYNJz7QCzPhMy23yF69lpybCiKnpjI82EeyiwDDjG21XD2XR+beXIpuV6GzcScgIp7EuDB8etjQ+db34xJabpzay6Zt+7hU1oq52V276FB5BTBmfDIjAntjIb//LlLsrbvGvvRt7M27RJsWZEY1vULimZAyCn/HNo7u286u7FPUtOhRGFW49osgKTmRML+e0u6qSW5dy/VT2ezLL8UtdDgjh/piKYq65TrKTmeTfuw2PYeMYHhfBUd3p5F++DwtWjkqET/kDvQeFEHCmGgG9HbBQnojAy01NzmTe5icI2e4Vd+G2rkPYTFxxEYG4GZv+Z9pUP+IzvtjgwV1xaY0/Er7YTwyLwkvK5FZAE0lJ0hL20+ZhQd+Dh1cvaEhfNJMRvg7YtQZMMrldFReYsfmdAo6vJkxJRJF2TkOHz7JlaulNKPCxt6d/hERDB02BH932wdtK5NjqL9O5savWLnrNJYuzlipREosyM174B8WS2LiUPr2tJEkF78RTiXOgkqOZWxj7/lWouY8yhg/e/SaNqpuFpKTmU3+6WKaDGq8/MMZlTKC4L6OtJYVcXR/NjkibmuVuPQOIHJMLOEBvtibyUyghMxIW/V18vbsYteR87SYO+DTxxPr2gruVFgzNCUeReVFTpa7svDJcabMgtx00rOv4jvtFyS6tpCfncmeo2cpb1Vi7+CIjdYcK/cI5jw+4j7BoaGVq/kZfLk9H8e4OTwzNkjSnJehofT8UbZty8fML5pB9rckICB+/nziellLGxQyhZBkvMTeTds52exD6vQI2i4d52j+GYorajHKLbB38yU4PJqY8IG42ps/CL4qDNSLco+PPmb75SZc3JxQSUmIciztPAlLGM3wqGDcrJTfBGo6OQvaqovJ2pLGkUo/Hv91Ct4WAszUUHuzkIP79nKo8CYtOhUufkNJSUogrLc1VUVnyM7cz5ni27Qr7egVEEFMTCxhfs4oO/tZAgsabnAobQ07L9mx8FeLpYW8QdRmN90mb9dmdl02J3XJFGwu7uTDt9ZS6uiNm52ZNE7MnTwJCBvJmLgQPBwtEDrzjeXXOXkkl+MXL3LtThO2tj3pO1CAKo1UYU9i8jRCXVTdmQXfJ5ZJef2tXDu6nWUf5hH89MvMjve8BxZUnt/HW8uOMOSRBfS5ns6ai3b84pfz6W+v7Ky1F6Us19j8xZcUWMbx9LQBXMvJJvfCBa7dbsTMwhxLjyASooYwZGggzpJ/doWj9dTfPMPy9zchH/YIj08fhJkkbail7uoh3npjHY6zf8OvE/tKILtEiqpt5PLxw2TtO8Tlikb0MmvcfYcxafooKc4d+uoDVmfdpN/sx1kYasHelavILarDwtGHQYO8KD97jMv2Q3ludj/ylq3Gcu6fSDbm8NK7N1ny9yclsKC1/hLr//w3Ssf+gd8EN/L2X7fiNm0pc4bZceloNrvTMilq1mJu74ZfeALjh4dJJRCZabs4VXSTxg4ZZtZ+jJo0luFDPKg8toe0Q8e5fKsOM9R4Bgxh1ORkhnjYdPq00JNt5drZI+zdnUVhWR1agznO3hFMmplEiKeKYxveZ9nmc7jPeJKXp0TSUpzPzrXbOVdWC5aO+ITGkTgijkBvc0rPZLM2LZuiO/WoFD0JGDGM+NGj6Nd+nN+9souoF19i4iDbb9ko/T4D6Kd3brd04g/cJz8PsEBBx5UdLPzNCgYu+jMvJPpLi3+ZQkVryR7++Nsd9Jv3BLNH+mKpVCJru8znL/2ZTYX1+I54hBeeScHbRoVcKaPqRBpvrD5PwOhxJAR7o2qvJHf9MjZf9+bxFxYyzMde2o02rU3lKAw1ZL7/V1bfCeLlF6bS39FS2mXTVpzkvb8uRzNkFounhONkoZCcXXwcNVVn+OStFXSEJDM5tj8t59L5bOs1ohc+xuQIb+oLdrFs1Ul6j55A/AAbTmxeyZ7bfXnsuVQC3WykiVhX8iiVrInDa9dzvMmHSamxeDmYg0yJvDKfV377Jg3DlvL76dH0tFZJAIq+9jwfvv4ljf1TWDg9Elfx7goNl7d/wuvLM6lT9mfe888wbrAXVmYKWkpy+Wj5HmS+0YyPGYSDso3CPWtZcaiVCY8tJinUG0vl3Z0+sWMM1ae38uo/jxKyYBGpkb5Ym8lR0MbRDZ+w9rQZ0xZOJ8LXGaW0iBK79q2c2PghX12wZmzySAbZ15O+cjU3nUbxyNzRuLWf5YtPdqMYGMvIYX2ozt/K6oNGJj02k/gANwRXl7iP0rydU5+/yb/SDUx7eRHDA90xl8lQybUUpK/go+w6JsybS4jhGH98fxduw2cwe3ggjuZQf+scO7YfotY1gtmTR+DnaknVmb18vioH9YBw4mND8bBX0HDjPLvWZ9HRP4HpU2LxcRQzp58OYvCzAAsM5ez+xzvsLfdm0hMziPbvgcIgQ6WrYtfyL8mqdmZyajLhfZ2kXfb6y/v413sryblhZMSMhcxLjsHbwQJ9Ywnpq7ZzqdWBoaMj8etpQUVhDhvT8rEePJYZE+PwEanUXUjT5DINBZkrWb2nmoAxSYwY7ImZRAhmBKU5llaWWJgJeOseLCjFhrrCg2w+dBHHAZHEBvmiRodBrsTCSo2u/Dw7MnLQuocSFxFkqis2yFFZmEtgxAPs8AJOVCpou5HPmoxCbPzCSYz0x1bKtGjnXMYK1mSVEZg0k0nDB2ClMCJTari6ezVfZJUTMH4qk6P9pEV77aVsln28gv1FRkZMX8C8lDi8hf9rGzibuZWMC/X0CY8jaoArmoqL7ErLpNR8AJNnJBPex0EUbd8D2uS0c37PejZlldEnLpFRQ70xl8ojjKAyQ21phfoBu4j3kFF78TDbDxei9h1KQpgfFsIuMpNdtGXn2b3/KC2OAxkRFWayi1GOyvxBu8jp4ELWBtZlXqXX8OlMTwzCRnpvLdeyNrEioxjv0dNIDYIdy1dzqtGFsVOSCfG0pL2hgnMHMjl+00hQ4mTGDutNa3EeadsyuaPqw8iEePr1UNNcdpH9e49QZtGPCZPExMr2J+W3PyZYIDpZLKTa2zrQy1Wo1eam7LO7v3doMIjvmUjMN8gwU1uguvehk06io70DjUEuXatET3tbG23tHRgMIuabobZSYy7A7m/Ac3evb6O1tb3LglSGTGGGhaUaS3OV5CPfGkWNBrSaDjp0Rsws1Jh1Nl5kEGnb22hrbUePSLm3xFJtZvpGC613bTutLW1oBfO4uQWWVhYoRUB54ElGdJoOWltbO88zQyUzotOJdHwDTdWV1GrVJhBBqaOhuow75S3YevXG094cnaadltZWOrSgNFOhlDLWlFhYmkm26LQyem0HbR1a5Crxvne3HYTuvJaOdi0ypZkEamu0SDZRdt0YMOrRtLdLZJJqKwvkol67tZV2wbQuh7f2vgAAIABJREFUpBnN1Viq1ZiJ2uOHHCLNu6O1hTaNVtJR76QuRKEyR21libkATP/NN0xkSYnnaw1KLK3M78+BhP072mhua0dvlEv2t7YwN2X+SNe00trWgUGoEqgtUZuLd/ya9Y16tO3ttOtkUlvuYf9GA5qOdjr0MizU5shF+nVLi6T4cLf75FL7rbDo0n4xE9FrNbS2tdHeoUOuUEn2FKeIbAaVyvxB2/435sz/ZzgLTJFCGsOtrRqJLNJC2mEz/W7QaWhp1aJSW0j91GFQYGVpcX+cSJmgIoa0oTWqsLIyB53J59o7RKmIaQxbW1qglOrnv9kpIgu4raUdzNRYWtyHugVo1drchtHc6l523l2fM0jcKi20degwyhSYWVphrTaTpEW1Ha20iPupbbFVK9G1tdDS1o5RpsJCbQF6De16BdZWZuja2pFbWGJsKOXSjRY8B/njYiFHp2vgesFVND38GOhuSXOz6Ty1SmxAaWlraqJNlMJI8dEKtVDmkMZ7G21t7UjiMSo1NjbC34XP6GhrbaG1TYtM+IyVNZZqVZc4YnozIb+oaW2lVcRflJipraR2itw+QRzbLOxhYY2diBUYaG9uorVNg1Ehvss2UvwRmZhSG5tbaBHxR67C0kb0q1KSG21q0mBmZYX5t8SU/4bb/CQu7QYLfuBu+HmABUo6Lm9j4csrCHryb7ycJMACGTKlirbi3bz8Qhp95z7OnARfbNQySrM+540MLeMjLck+dJ2ouUsZG+SOlaqVox/+lXcvOPHCK4sJcrOVgkpbWQHp2SX0iY5hkIeNlMp+bxkhl1Fzah2vvJVH9JPPMn1oL6xUMm4cWsU/Vl0i4fEnSQpyx6yT5VmkBDdcOsCazNsMSRnH4F5OGOtO8PbLH2IY9xRPjvPiyAevsd96HM/PGUkvBwvqi06w92QdAyIH06eH1QMLD7Gzpyk7y/r1B7GNSmZ0aOduvQQWHOOVl/9BU/xTvDorlp5il1WhwFB7jn/96VNqfSfw6IxI3OzVUH+eT/6xGQIDkV09TYVTDI/MiqOPs4LiXV/w5pZbJD7+GIkhXtLCXFtXwv7957D0CyW0nxtqsVVxzygK5B0lrH71Hc7YDmfpwjH07WEFTVdZ+eYHlLiPZeGM4XiL3QFpgiJDpqvgwLrN3HaNJDEqgJ42BvLWvMNXp1yZ/8w4ZEc+Y3VpLxbMSSHMxxl91SX2HijCOSCYAT7OiIQOE1jQwekv/s4/d8uY/bvHSAj2lHYaVQod53Z8wft7qhk3bzbBAiz4IJ0+ExazaEwYjmL7Vm7gzrE03l51iSHTZzLGT8euj9dyxSaYmdNH0V8ANWKhJ3Z/j2aw7zIMHRlLgI9jJ+jxAzvff3i7nwdYUEH6m2+xr7IP05+eS8wAZxRisqmtZPtnn7G3woGJqeMJ93VBoa/hyJo15Dfb4KCvp6rdlqjxSUQGetBadIBln2ZhHjyaaSlRuFsp0GvqKMw9yk16EBA0UNqx/wZYkPEVa7PbiJ6eyrjoXqZFcWe5j04qwem6rSFDKddSnL2bjJyrGC2tUFmZYdN7IMPCgujlYknVuUPs3J5Ps8oata0ZZq59GDIklH6u9ii7as5LfSrKFZo5u3cvJ+7ICY2PJrCXYHcW/2nn7O6VrM2uICx5DlMSBmIlNy2ar+5azsd7bjNQEL/F+KPW15C7aTPHq2Wo6aC5w4rBiYlEB3uhqL/C2i82cJG+zJiZTIiHFXpdO7cvnaHgpgb3AYPo72UvkayZDpn07HN7NpB2qIHQlFRShveR0qBNdtFhskvXQSlKvzooOriXvYcvolXbYGGtwtp7ABGDg+jb05KKszlkpB+jDjXWDhaY9exF2OAw+rvbSwvTu7e7BxbsuYbvqFnMGhuCrcIAAizYt47Pd13GPWEa04JlbP9iLQUdPqTOTWWwj7V0j7aKQnas20Gx3Jfx44KoOJxOzm1LElKnEOPnjIBr5LRx43QeOQU1eIQMJTLQU/Lbn8rxY4MFP8p73tshfvgi9aHP7AJ23y0p+++3zQQ6f1srpCSC79DEh5137xt17/r7SgNd7/ldn/Hff9f7d7hbpvXd7dhVbcKkdPDDHP/O/v++b77/87tkfP0/2v/Nvvv+T/t3V/zfAgt+WNvdvdv3H8P/QTukmGMqb33w+PrYFGPrYeeZrhJfC2nTr8u9pPaLUshvada3/980jh/mg9913P6780wz6y7Ht9rA9E7SPPyHCgf/QRf9/31JN1jwA1v85wIWaIp2svipt6h16EW/nrb3avb1LXc4d9aCGX96hXmj/bE23GLDa59SMnACj49zJePDL7jqFMPCmbG42Sm4dWAdf/lwBzqHEJImDKWXpwe9vL1wtlNLCJ1A5UWNcGfVvFTzb2i6xAcvvk5xnxn8+vExeFu1krHsTXY1BPPU4gn072EtIX53FyMdLY00d8hQC41UYwtXDm9lTU4LSbNnEOlWw4oX36UqKBIn7W2uXi/HemAck0bFM9DTQULEu05vFXIjRQc2sv6IkZSFExjgam3KPJArkVcd5/cvvMaxBjW+ns5YiIsFmqip5fK5VobMepLH50Xjbi/n5oG1LDvYRsq8STjdyuaLfWXET5vO8EFutF7O5p/vreBSozsJE+IY0NcTLy9v3JxEeYDYibpfRywFVFE7LXYK0/7FmzsbmfzkUpJCPGm5sJN/fHSc4FnzSI7qh62ZKdtC7A7pte00NrYiM1NjoZLRUlnIzi930zJwNFNHu5H/zvucVPfG066Na8U3MLgFkDhqNBH9RRmC7B5TrAALznz5Jn9flYfR3Z0edlbSWBDcEXW3rlNnF8rjzz5GsD6/EyxYwqLEUBzNFRjlCgyVJ3n7ja/QD0khybWMtZvO0C9lNlOHB2CvMqLVaqSULJ3YMdGCpbVAaVU/qSD7swALjJXseeuvrDhQgtLDA2cbkYIvyhPauXPtNuaB4/jFwlTC+/Wg/UYun607gXP4CIZ7NrFjSz7mA6IZP3owju1FbPl0BXvO1eAzLIaIIH96e3vi7uaMldi9E4vdTt4S02aj4DLooHDvcv61Ips6uQ1uTlaSb+u0VviGjmDsuEj6eNii7JwAiO+oXN9A/vZ1rNtfhItfAP3d4GJBCXqXYCYlR2N+4wArNh5F4T6AED9bbly6TI2iF4nJownv73Iv7VZalisU6GsuszU9h2aHgYyOHYy7rVIqhREL9oK9K/lg1R4qDfZ4uoh2CHzBQHNZCbfMBzFz8UKmx/ihv5HHqi2nsBwYxcg+HWRsy4c+Ig04nJ7KOnK3rWV1xilk3iHER4Tg39cbdzdX7K0tJNmpb9hF30bB/jV8smoP5XpbPKS4pUevs6ZPcBxJ46Lp5yliq2liJE10dPUc27WJjfsu4dA3gAEeci4VlqBzDGBiSjQWt3L4anMuemc/BvvbcfNqETUyL0aNH8PQAT1RSiCNeG8Nlw6u5+Pl27nebouPu72p5EtuoKXiJqWKPqQ8upSZgcb7YMG8VAYLLXVxaKvJ2bKJrEIdfoNcKL9wBb13DHPmxONmbkSj1aI36KUd5PYOAyoLsRPTZYf0B/5u/ie3+1mCBf/Ji3Zf022B/yUW6AYL/pd0ZPdr/J+zQDdY8AN3+c8FLOi4sp3FL3yK19RnWRTTW8osQKmk/VYO77x5hJClT7MgyR9NwRb+8HY2fZOSiRngyO0DG1hb5MzTzy1miLe9JPFzs/AsZ47ncyCvgJqWFjpabQkeN5FpU4bjbdFGaWkZTS1alFYOeHi542Bp4PT6d/n4kJG5v36cMNkpXv/zVnzmPcXcyJ5U375DXVMbejNr3Dw9cbG1xMxMQevNE6xet5GcExcx9h7FojnTGepWzvuP/YEceX+mLpxKRG8VF7LS2XfZmumPzWKYr9P9XWwBA7bfYdenq6gekMzUuP7YmMlNC+dOsOC3L/2NikFTeHLsYJwsVaYFccNlvvpgB7KwqSyaHYOneQXr3v2A3BZPkkZH0ENzlfVr83AbNYu548PoYWmkvOQiBcfzyco5zZ26elpbzOkdPpLUWeMI8rCioeIOFTWNaFBh5+qBVw879HeO8s4/ViCPepSlyX059fm7bG8MZOniJLxpoKyyjlatDBtHV9zdnbBUm2OmrSMnfQtpuw9QVGVL/Kw5zBjeg4Nv/J31F4zEzpnGyMGu1BbkkJZdTfSsGSQN6S1lcwhE+G5mwTvbm0hYnMowv56YiaEg03HlQBobT+uZvHB+l8yCu2CBXEqdVtQX8u5fP6Nh4GhGWl5jU045MbPmMW6oH6qGItK3beHQ6es0N9bRaOHOhDmLSQnvh7WqS0b3D+yD3/d2PwuwwFDB7jffZNd1e0bMnMDgPg4SZ4FKV0v25jROaXyYNnMSUX6WnN2ynNV51fQfFkWYJ+Tu2MNt2yCmTR9PkLctrRU3KCw4xbHDuVy4Xk5Dqx5r72BGJ09kZHhfLFqruVNRTVM7WNn1wN3dlusH17Eqo5z+w0cSG+ouZRYYjArMLW2wt7dC31pDWUU1zW0GrBx74uFiyZ2Cs1ypkNEvNJB+HhaUHNzCyj0l+I1MYnBPPdeKm3AfFMAgXydqzu9j1cZcrIJGM2nsMNwsFZ3ZCjIUci3Xjx/iwOla+gyLJiLQAzNp0dy5u5+xkpUZxfhEjmX0sD5YCrBLqeX6oa1sPNVGxKSZzIjx5NK2r9iQV4bXkGiG+kBeeha31f5MnJ7C4F526FqqKbpwnry8o5wpLKKqoRmjjQ9RCRNISRiME01UVFTR0GkXN1drSnK2sGHPLXwiRzIiXJRniGwCk13s7K0wtNZSXlFFU5sRKwcX3HuoKb9UwJVyA32Cg/DzNKfk0DbW7ivCO3oMwzzllFxrwKX/IAL9nKg5l8WatKOo/ONJTY7FVcg5GUUitYbC7A18teMcTiFjGBfnfy+j4tbRdLbkV+M/bjbTg/kGWCDtiegaOLZjM5mnG3H1UFN9qw6H0ETmTB2MddMtDmamk3H4LM3tLTTqXIkcN5UZKYNxFJwH39fBfqTzu8GCH8mw3bfttsCPZIFusOBHMmz3bbst8CNboBss+IEN/PMBC7ax6KXlDFz6Kr8a7XevDKG9ZC+/e2Un/ec/yYKRzuStXsb6w7dw8u4h1Q/J9A1cPVvP4MVPs2C4L7S3oJWbS7W5Qn+5vqaKkjN7+OLLg7ilPMPSkWqO7D9E8e1GLN0DSRw/igHutrQU7+Mfb6bhPmUpYfW7+ShLzZKXHyHCoZ70LekU3qyg3a43I8cmEtLTDL1RidrSXFJjaKssZM1HK7luP4onZ/uw9Q9/41roPF5YMEKqiWwu2s/f/7oJl6lPsmDUQGyVJvIXUYLQdDWT95aXMnLhJIb0dpB246TJrwQWHOO3L/+Dhqil/G5aNC7WZhLTuqG2gA9eX05j/2SWzInC/OZhPv0sjTK5LQ62orbPQMPN61S7xvHkohR8hfSLQYGFuSDz09LSUMutS/lsWL6Vhn5T+dXiSGrOHiH39GXqsWZA7FiShvhir2gk87P3yKz2Y+74HqR/vhurhNksGOdP04l9ZOYVUN6oonfICBLi+qFWGlGaqaVsBYOmkfN7N7B8fyWj54ylbccqshXhPLF0IkFeDhgaC/n8z+9zJ3AqS1Pj8LRRSYRZ98oQ0o1Me2khwwM8sBBggVzHhd0r+Dirngnz5zwULDDKVejL8nn9jfVYxUxilON1Vq07g/+UuUwdYcos0Gg0ko5v3YU9fLTqCL3Hz2VqfCB23WDB94g8MmQGUxnCnnJvpvxiJlH+zl04C1aQXe3M1JkTCbWvZOOaDeQX12NrZ4elmQJtQxklTa6MmzmNUWEeoNVLtcKiJrWjuYHq0svsSdvCyVo3Jj86jUGyUvKOHKOo2oiH/zBGjAyi6XQa6/Y1EjF5MomRptp8KcVeKB6go+xSHvsOH+dGhRaPwEhGxIbTp4e1xNQv+Z5KTuPVA3z6+SHMAkcyfVIUbhYySZEApQJN+VnWfL6dSsdQJqUm4OcsfF1yWmTtlRzek8EVrTux8dH49bCQlBvulgJIZQj77xA4TnAW+EtEfwIsKNq9is8OVBKUPJ1kPx3pGzZz5EoNdg72WKoUaBrKKW3tyYhJUxkf1Qt5eztGhQqVmVKSrqqtusWpvTvIPFXLoAlTGe6mo/DEca5UgYffUOKHB9B0bhdpB2oJTJrI+Lje99jRJcUJo5Y7l4+TnZNPibDLoKHExw7F18XKlE1kBIVKRv2Vg6xYeRiDbxyzpsfhZm5SapAp5bSXnWPDynTuWA5k8sxE/JzMpHe/W4awNqOI3sNTmZ4YjE1nGUJJ9kaWZxbjPWr6g2UInZkFUrzTVHFo03oOFsnwD3Cm9PQl9L3imD9nOG7mBjq0OvRGA/XXjrJ+Qz6GPjHMmRGNiwAZv8fI/TFP7QYLfkzrdt+72wI/vAW6wYIf3qbdd+y2wP8fFugGC35gK//swIIlr/LrxP4msEChok0CC3bg/8hTTPOv5pNPtuM0cgEzY/tiKeS+FO2cWvkmn5T68cIjw7i6exuF5sHMmRiNq2DEFwm3mqt8tPRlzvSZyyu/TMRD7NB31vpK9UZCbqy9lDVvf8BZfU+sr5+hbshcfj0vhp6WYoF9X95PrjBSkrOZzedsmTJ7JL7OVtJu6vb3/862Cn+eeTyKgi/f4ajzJF6YH4+XnQVNRft5540tuE17gukx/ToVBMQOZSM5yz7luH00M8eG4SK2t+8VAXcFCx6TCA7F/2UyJfq6Aj54TYAFKSydEcDVHSvZfcuN2Y+Mpb+LlUTQ2F6Sxev/ymVQyng8606TX+nAuORR+HvYSWnIclklO//4W9ZVh/D0izMI8rBF3oUsTZhFoTRy/dBaPky7QM8ees7edGb2E3OJ93c1cTjcHasyBdRfZNPKHOyixxAf1gtbCznVp7bxt/cP4j9zOu5Xd7Ctzp8lC5IJ8nCAxkK++PMH1ISlMj95GD0tBZPzg2DBdEFw2AUsKEhf/jWwYDd9Ux5jici6MFeAXEvJvpW8s7GEqDnzSOjVwrr31lDaYyjzZo+mv5utxCAvN7ZzdscHvJZ2hZgZv2Du8EBsu8GC7xF5vgYWPD7zQYLDL5eTXdODaTOTcL6Tx5bDt/EfOYa40D6oRSlNSwlpH23kjvNAwnwMXLxUg3d4HLGDfbFSiro7DYW7v+DTnaWEpMxkYvwArCWFAHGYdvYLMlaxNquFYampjI3y6eQsMOXWi4WtWPzeq+aXy9E3lZKXc5oG616EDwnAy1HJ7bytLNt4Bpchw+hj2UGTrAehEWFSrX7D5YN8uSITXd84pqTE421rYoUW3Gq1xcfZtecSDoFDiR/WXyLyM7mOKbNAgAVr9pcRJMCCEfd32AVY8Gl2JaHJEwk1FpORW0rv6ARGRviiFnKkzdfZuTyNm+p+xEa6UnK8gI6eAYwcEYab8H2g6vwe3l+VCX6jeDQ1AW9read0rPBpQXC4kS0H6wkeP4Xk4b07OQu6yJh2yi9KrZXL0DXe5njeOerMPRgSEYS3g5zSvJ0sTzuF9aAhDHCW0aizIyhiCH6uauouHeKrNfto8RjGtKkj8bbptEsnwaEJLJjG9KT7BIclWRsksMCrC1hwQdOb6QumM8RHlCEYaSo9zYY1u7hlPoBJSX5cy9xCXpUj4+fNJqafcyfXSCuXsjexbMUJ7KMmsmhBLC73iFm/x/D9kU7tBgu+m2EldRThnT8VlOe7Nbv7rO9qgXtlTj9CB0ug58Plnr9r87qe1w0W/CdW++lfc1dq+LuNwM5a/+85ru7Kov/PcGN/1zbflzH/9l4T53TlQumUue6UnZeksX+CXd4NFvzAnfKzAQsupTH35RUELHmV3yQOQKh+SWoI1zL4/W+24f/oYwQ1ZrMuR8eM55cQ4W1SFRCEf60Xt/H8f+0h6vGnGNyax6dbixkYE0NEWF/slDqqr+SxYWMx4YseZUKED+q7NNKdZCdikq9Sabm460veeGstF3UhvPj2C4wNdDWBFl1ZQ2TQeDWbDz/ci0PMGGKCvdHfOkna5oPYDp/PI8khNJ/cyqfrihg0fhShvdVcOpjBoVIX5iyeTLBYlAvXU6jQl+fy9j/zCZg+heEBblh0aRdyFfKKPF58+R/URy3lLzMFweFdNYRzfPDqpzQOmMqc4WakfbkJY8RMHh0biqOk2iBHqb/D5tdeY79FNDOHmpOVfhKLXiHExATgaq2kpayAtNXHcR41hdTRgThbqbqMPFPgEHromsqzfP7O30g7XM6gGc/xyzkJeNmbxM0e4FLRVrF3+Wfsb3RjVGwEfW3bOLZ3J/mVnkxfOIl+uvMsX5aDzZBhRIa4U38xhx15HYyaPYW4Qe6SvNxdNYSTn/6df+7QM/13SxgZ5IG5XIZKpuX8rs95f38dKQsWEGrI57fvbqdHzBRmxgXgYC6n+U4BO/efROEby9Qxkfg4qig/f5DVaw6BTyBDhwXgYSOn/sZZ0tas42CtFdMf/xXzujMLvmfUEWBBOTv/+hZ7y7yY8vRsYgZ2qiFoK9mx/HP21bgwdVwYVUezKGjzYkKqkA61RyakxOTtFOxYzuqcNkKj+tN89RylGjuCoyLo72mPobWck5n7KbXwJzFlDEFedg+wCQu5soLdX7JClCGMGE1sqOc91n+ZuRp7ewdsBPt25wCVFicdVRxK28S+880MiI4hxFvGqYO5lOg9SBoXieraYbZnl+AWFkXkIAeuHc/ldLkF0UmJxIoyg86PqSDZK8jayoHblkQMH0F4LztTxkGnRwiw4Ez6F6zef4egcXOYMmLgPTWEKztX8XlWJQEjwrG4fYkrzS4kTkkirFenXWRtFAjZ0Jx6AhOisa86zqFLDfQKiWGov6ekx37xVA75t5WEjxzL6DAhs9iFLMzYzrnMNazfexOvyFGMjPDGTIAmgtDJTI2dvT22XRiuBYO1sb2cnB3b2Xemln5RMYT5KDhzKI9rup6MTozE/FYeu7KKcAoaRnSQIyUn8zlTpmLo6DHEC7JUsewTscLYwYX9a1mTeYXew2cyY2xIpxqChuK9G1m+uwjvxBlMC4EdXyznWI0jo1LGE+RpjbalmsKcw1yus2Lw2PHEBrjQWHSc9J17uGF0Z1h0FH1dzKgvvcjhHVvZe1pHxIzFPLYg5v8cWCD6TKlUSSz/Wq1OArDuHQIEVihNbP6dbPZ6nQ6d3oBM/K5USiz3Xz8Ey7ler5dkeYWK7t1rutwYhVJcLzcRZWr1D588ColbpUq6h6Hzud94mDQBNQEF97+rpsmpaJ9o3n0yzk7SLrl4ZyUKhQyjXo9Op3uIFFiXezygAiGY3k3knkbRPpVQO3hQv1h6f622E3T7nqHwO5wuMggV4plGAzpBn/6QQzpHJVjThbKDUDx4sF8FECVsYFoEifaKfhWyjEop8+ghvSoBpnqdXjpHcLpI4+WB+5rsqhQqA+L978WxzmgmuGIeZi/p+d88/+uL8PukcUJtQ4FKZQI8pUPiOdJI8oeCNd70nLv/FX2mRfu1cXZ3ASje4Ycidvy5ggUiw9RM6M6iR6PRPSiEIXH8CH9VSFxMgqFfp9GhR2wAqVCJDv9mFJCyZIXqiFKSndCiFT7T5TxJ8cDMTFJS0UhjtOtNHtLHpo7GqBMKIUJRQNnZ5s7rDIJnSHMP7JZijMgWFmNDp5V8xfQIk29L40f28LHxQEvEO4sYIVeiUipRiXtKcaVzTH1t5SupSup1ktKAmbCPZFcjBjE+77XhG1HzXuyVS+os3/0QdpTiXJcNje9+9V3fNKmVGDDd69sO0zliI0H+rbxcBhH75QpJzUHqU4OG+upqGls6kFlY4+ziZFJL+4khBt1gwfcdNf+P838OYIGYpOju5PPeyiy8xsxmUoinpCOMQomm4jSrvzqBZ1wUquIjFMkDmThhMM5CekVi6JIjb73Olo830hg6gamRHjTcLOJM7kFOlFSh0chx8g1iaPhQQvq7S2nQDzsEaZmu+hIb16zlgkUES1KHS1kBD/VDg5bqa2fZn5PLheIKkLkzdPRwhg7uh5OlkJRppfTCMQ7k5nPldjtugUOJi4ygv4eDlGotgp9SpaFg40rS6z1JnRiHl4P6wWfJFcgbrrBq5VZa/McwI2YA9hZKaUIndiDTN2TR4RVBWM8q9h0pI2jUKML6OEuSUVLttEJLycE0theoGTUpEiddLZfyD5N38TqNrQZs3H0JHjKMiMA+OFiJDIyHHOLjYGylMGsrm/dXETZlInEhXlh2BTU6LxPXa5rucCY3l7z8C1S1G+kZOJTh0UPp5+GIuVxLZXEBubk5nC2qwdp7EJHR0QT3dcVSSPjc/SioRHZAGjtOGoiaMppAH0dUYpIn03Pz1H4yzrYwZEQ8vWXXWLduF8XVrdJkSXxVLGzcCYqOYWhwf3rYiMWi9NWgofwGBWfyyDlzlcYmOV6Dggnx60F1dQW2fYYwpK9HJ2fCD+x8/+HtfhacBcY6TqZt40xdD4aNjWWAp9Bml6HQN3AiK4uCJjtC/Wy5VXARnXsgkeEB9FCb6v7FRK/+2jG2HyjCJSCcMB9Lyq+c5OCxAsprGjHauDEwMIzI8ECJO6OrUIfkPTI9pWf3szUjl5u1HZK0YacwM0p3f0aOHkNEP08sFF1Zt420N1Zx9XQeR46fo6xFiVdAOFFDw/B1c0CubaDk/HGO5J2ipKqDHv1CiIyMYKCPy30CTpkcbc1Ftm3Kg14hJIwIwukBPWmRx6Th+qlsDp2ro9fgGIYGeErqIzKljrKTB9hX0EBPL0c0VRUYnPszbGgQLvfsAnXXTpJ5pAgb3zCiBzpTe72AvMMnKL5TSbvMDh//IMIjB9PPqwdW9/zGFFNkaLl1/gA7Mw9zrUqDuYh10sdfh8q9P/EJo4ns74W5ABjuepzQqW+souhMPkePn+N2swKvgYOJGjYYX3dHZNoGbpw/QW6SZPdCAAAgAElEQVTeSa5Va3D2DTLZxdsFdSfBqenpWm6dO8Kh03foGRBNTGgvCQCUKfRUnM9h/6lyeoREE9VLxoms3WTlX6bNoJTioVFhh49fCNGxg+nr6YSFmHwZtDTX3aHw1ElOnLxAWXMHdr0HETbAG21tKzj6MDTCF7ufkCzUj51ZIGKstrWOG9dvUa+1opevN05CIecum7dBQ13FTS5fvUZVgxZLh5707e+PTw9L/j/2zju+qir9+t9bk9yb3jsBUggJJZAECC303ot0ULGLbcYZHZ1imXF+U9RxVFREQHrvvQVCCzVASC+kkN7b7fe+n3NuAqGNOqKvjpx/ZuSenLP3s8vZe+31rNVUmk9GahYlTVqkwoJYcNUxGdAbLdg6eNAuwAupvpYKjZKAoPb4udq1WPEJwKCOypJC8grqcfQKJKi9m6gjc9slTLX6ZioK8impMeLeoSO+roLzT8tyX1iMyizUl+RxLbUQqXcIXUO8rWPbYqSx+gaZGVmUNErwahdMp44BOCiErbMZTV0ZOZmZ5FdqcfVrT1hIB9wEJlobJpyQXldfeYPsnBzKqjU3N8UyOwd824fRKcgbmaaa/Iw0sour0CPYnAqbKhkqFw8CgjvRwV19k3H4X07dd/2ZUH9NQy2lpbVIHDwI8HEQHUxu34QJ7VpLcc51qg0q2nXqiKtKAP1bABWzgdqyfNLSsqlsMmLjLLRrOB3cldQU5pByNZs6YU0hpCzJJNYNmEWGvYs3Qe080FQVUyd1JywkEBdbwfrN+nazoZmyguvklxrxCw3GX2Al3iybBX1TDQU5GeSV1N7cOAq6QjYqNzqEd6a9r9OturSI0Jq1NeRcu0pWoyO9ekXgIrShSU99eQEp17Kp1RiwSEBh70xgeBSdvdTomqopSE0hu7weo7iks8XZJ5Tu3QJRt1gqSyx6qguzuHS5COeIGKKC3ZB+j81Wa0P9PMECC/qGCjIy8tHb+hEpsC9bnWmENY9RS3lhBlczCtEYZTh6BhAuWAXaGCnIvkJyVhkyAZySK5BLzeh0BoQUTge3DnRqp6Q4qwiJXyidgzxRtgGjjbp6CrLTKNK7ENGpI+6qW31J+MbUleZxJfU6zTcBAKs9uUNAGD3C2mGqzObSlVyaBMBM6AMOboR27UlHV1vMZh3V+ZlcTculSepKcGRXgv2dxDZGYqKx9Dopl9OoMjsQGBpBeLAn8nu1v8VEQ0Umpy9r6DmgO6qGAi5eTqdGr8Q3OJKuYd6ivtDNqcNspLrwKmeyZcQNiEBSnsm5lFx0MgfaR3Qnws9ZBC9uB0aEOauJrMRDXND6M35otHgg8K0204IdrL4ZrUmOna3VAvS77MEFkEgATbUl19h1+Dqdhg6is7vN7SBg67fdYqDwUgLH81SMGD8ATxuTKGbe9hLAl4bCFI5n6omJ64G3WoGmIJF/LtlBs0mNZ/sujJ48ljA3+V1g4oOaI//b5zwEC/7byN3n734WYIFQdmFACiNSKiBgt2xMrA4EAv1XQLaEni4V//+dl4iOCcCBeJ+lJQe3ZaEiPE8qIHDf5CtiaUH7BKrzN6GFrXRn6+mHcHJwG9ot0qFNLXiGUC5hcdKyJRb0CBrSWfblAZRdhzCmbygOwo7izlnDItCb711nAZVstUoRBcbugRyKyvEt2ggCdU9EMlsXA2Iqwr1jeXdwzZiEd7S0zX/qomLuc+skLnyQ7iiXWUA6rYINYrrEvaIs+NgKrhV31unO+rTG91Z5btGnbi9jS38wWxdpIrLb4tUt/Pc394sHPCi/4XE/fbDAWoHW9hDbss3QEnLYrXFuOUUU+9odY0/sj8J4t/4mPMvaP61bT3G8Cqye+8Tq9vvb9IBvGutibn7Le8Q5oQ3i3lKGVj2RtmNWeINUZqbozG52pWjoFBdPv05eVnbTHVdrCoQ4j7Wp9814td5/r7gI812r/kHLnCf89620qZa55D6B+W/jIo458T1WLZW2dbc6UFgXTHf+1rbq1vq1jO171FsYd+LJkDhH3B63ez9XGLetc3LruBV3ly02WvfvHz/uiLW+7YcGCwQtjuKUwyxfuoKrmlBmLVzIyNh2VkcKQwO555NIPJVCvUqFQBTT1FVTZ3aha+8BRPlCTvJlCmrrKC/K5mpuBY6B4XQL8sbRzQ9/NxOXj25m9xUpo2c/wezx0TjLzJglUnSVWexe+xUr95UQO+5Rnnh8IB7Cb22CLEyn9UVX2bziS7Zc0TFk7lMsHNkTe0G/xiL4lddSVnSdy8cPcCyljm5THmPW4M7YmJspunqR40fPUS4VTh4N1DbK8O4Ux/jhXZAVZ5B46CQ5jXqUtmbqanU4tYtlzOi+tHNuse6VSEFfy9XjO1m79SQm706EBzojNemory2nrN6OyL6jGR7rSnHyOa7klKITvsGGRgryciiWBjJ1wXyGhrje3S9vjmHr2LjbJu4Whbf1N3EGa/k7icVIcdp5duw+i6LzcGaPFeosnPC3LgYEyEJPcUoiS//9ORcMPsx44XfMiPIS7xHateBaEocTk6nFEVeVhYbaWmoNjnSNi6Obu4GrZ69SZWimJDeVS9eb6BTdmxA3exzd/PF2aeTo2q+41BzB/BefZXSUHxKzcMZspqbgEpuWfMKebGemP/kCU4cFoxBOWIUhjImKnLNsWLaEM9U+9IkOxV5mxmSWYufgRefoWCLau7WABdYNUE3pDfIyLrB73zHK/Ubxh+fH42crw9hYzvlD21iyp5AefTqgxoLC0Z3QmAHEBqgovXaazZ9sprxDOO09bEFqh0e77vQT1kXCAkFioUnog19/wcYzZqa+8ApTBwYhMxq/00brXnPCzw4sEMGAZnJPb+Kd99ehdR/BG397nu4uUgRiiFFbQ9rxwxw5dx2ZtytqDNRVV1EvCWDI6EF46jJJTL6OxdBI/pUkUqs96T+kG65KJQ5eIQRIrrHkz2vF9NC3fv8oEW6ClpRFPG0uSz3Mv9/+JyluI/jNm88xIMgeo8E6C1h0dVzas4Q3ll+iZ3w84e4KkdEkaG85B0fRP8KPlF1fsTRRy8D+7VAYTcidfejedyARLiYykvax/lAe7l72yPQaarRSwkfMZGw3V8pTj/H11mTsnFTYWDSUlzUSOGwWM+JDrcy5Ng1rbC7h5Kp1XPYcxNTwBvbsO0WtzAVnqYaiG1qCB49j6uBIVEJaoxivck6u/ZLTjsOZ5pPPlsOpSNy9URtqya+wZeCkqYyM9rsDmBIWNlqKrySRZvCmb88w7AQmtEiYarUvbP2O397rJCYtWSf3cvi6C9NmD8VDIbCkrGuem/sacd1/DwjBYqa5ppSS8hIu7FnLyr1yXln6J4YG2d2DaSWUx0R51mWuFCuJ7d8VZyHL+TarXKvNpLE6leWfbcNh2FxmxgVSlrSBT3ddwiB3JzxuFJMHhqMSnOT+f3xU/8M7H4IFD7hBfjZgQcsHVvhS3TlMRBrxTS/UeyN4d+Uo3eGb2vZD/p9C/F3ykO4EB+5V7pZt1W0+8XKFmRsn97DtfAN9xo8iwt/qWX6v6365V23//WZ87nrAHflK/2VMbvq3fqucrtu9Xu+M++2bp/thqvfPs2pb13tSEe9XxnvW3brx+KldPxewoJVmevfYurWA/k+5g7f32zs8gr9FX7svFfU//m3b99w9l9y3f0pkSDVF7NtyjCr7IAYM6om/o6B9cu/ec78x2frv3xSXtvPgnfX8prnsv4tLW1r4d4jLHdX/pnqLt9/T0/p+JzP3mE9+msP2BwYLJFi05Zzbv5vDJ69SbeOGf6feTJkYTzsnOQ2FyWzfeIh8eQRzHh1OkFpCfUkaB7bvJr3Jm9FzphLlo0JibCb9xH7WH0zHv/8EZg3tLDJN6grOsebzf7P0cDFRY+fywpMz6OZth8WkJf9cAqu/XMOJAiW9xs3hmScH4iFve9omsA+ayDp3lF0HEsmrt8XLpxPjZo6nm589ZqOG6tJCcjKySL2QxLlcLT2nPMq84RGYqzI5sHMfl+q8mTZzNCGOGq4c2sfhS9V0GTMMt+KLHLzYSJ+pkxjQUU7ywZ1sPlVMjwmzmBwTKB4yCGAl+houHd7DzuPlRE+fx8Q4YYFvoCb3HJtWbCDF1IUnX3iEUCfBTFQq6tYUXz3PocPXUEb2ZUx8Z+zbOmuIfdSCQddMY5MOi0QQNFZjK1j0CqkYAkXbgmgZrDVYUNqpUNkpW8Bvi/jvTU1WhkPV9VT27rmAMnIkCyZHoGzZkItDQSrB1FTGhaN72XY8FRRq7L1689hTI/CzMVNbnMHBrbtINYayYOEE2jtAbUk6h3bsFQVgZzw+iQgPO8xNFVw8uI2VR8oZt+h5RoQ4YDTqKEpJ4IsP/86+AieGzX+J384cgKPcgllXR/rxHXzy/iaKnSOYOP9xZo0JvQ0sKMtKYsOKDVT4T+TXz43BS2HEKAB9QirIbUeUFrSNleRnpJOdncrJxLNUBI7mrZemEGAnobEim2P7dnFOEsPTYyJQoEBtr8JGLsWiryPzzDE27q9k6MIxhDkpUdrZo7ITRISsJ9AmTQ3pJw6yadsVGpTuxI6bxJRhHX+RYIGAFehrCji8bjWHCrQ4WozY91vAS5M6IdfrqMy7yOol2zD1mMWzM3ugMmqoyLvIlmUbKewwll/Pi8dBYBM0lJK45lPWXgvnT/+YTZCNYCvdSNbR1bz3u8XkusbwxNtvMbePHxaTGaOmkjNbP+adr8+hioznxRefY2h7+5tpNRZtLRd2fcZbu2t45S/vMSFYjdZgsqabmPQ0VOWxa+0qrgdM4+nB/phNChwc1SglJhpKr7Lu/eVU9HmUF8dHIGss5dT21WzNaM8rr/Yle8WHbDH154/Pj8HFWM6JVR+x4kIH/vDhQjrategFiVoWeoov7+WDr7IY+9wUjInr2V8ZxPOLHiFQUcnxFZ/wZYoLr771HN1cFWLqVVPROb785BRd5gylfMcyztrE8+YLE3BuzmHjB+9zxDae9341HXeFMN/dRPhEsKAiP49ivSPhwT5IjAYEmV+LoZlmrQm5nWDtayum/9xaI1hE4OzYui/ZkObBS6/Np5OHjXgwadI1Ud/UjMkiw9beEXuBAXTz8KTlI2sxikzDK7ml5J/bz/r9Sn69/C2Gtb83WCCkK9UVZ5NXZ0tIaBB2Fg065MgMGpq0BqQKNY5OKmQWLRl7P+fvF31457UJaBO2sD/fTMcgNZcvXafDiDlM7e4upp/9lK6HYMEDbo2fE1jwgKv+k36cSadBawAbO9s2uXo/6SI/LNyPFIGfDVjwI8XjJ/MasxFNs150KLC1VfzHXMGfTJkfFuRHi8APySyQSC3U5iSxfe8FtB7hhKqquJDaQI9x4xkc6UnD9XNsXLGFy01+TJ47nu5BXjjYKZGYdDRrjcht7bBRyJFbNKQn7mPDoXT8B0xg5pAIlFIzddfPsunrzRy8XI9PaAd6DRnHpGGRKBsLSdx/gH0nM2i2OOIZHMfChQPwbAsWSCToq3M4uvMw6Y1uxESoSU1KRRU7lumDQlEIGwZh4WtoIjvpCJsOpuLTfzLzR0fQnHOajRv2UezVj2fnDsdLqeP66d2sXXMSSe8JTO7thbZZQUBoRzwUDVw8tIudSZX0GDeZYV28xQW1SGHS15J8ZBfrd13BLaoffSLckRr1VBVlcjmnGv9e45kxuLOYGiOwIBpKMzl24CjXLUGMmzjkpoBpC5aFSSuk35zl0IkkUgtrkJns8A3uzqAxA/CXlLFn626uVCtp76qhML8aO/dQ+o8dTf+ufmhvpHL84AFOZtzApLDDRiKnuQIixs5m7sTwNmCBwKoyUpV3lX07E2nw6EyUVz0njl8nYsZjjIlwpjo/hW1r15BY4cXMBVOJ7eCBSqlEatHT1GxEobJDKeSgayq5cGAbq45WtIAFwkZOS/6VE6z5aj0pNfZ4+gcz+cm5DOjgSFNFNke3b2RjkhY/Tyc69B7L3PGdbgMLyrOTWPvlMlIs3ZgyNhonmQmLzBZX7wCC/D0RsiJbN0JWRqGBxrJ09q9dz0lzFL95cRqBKgtVeefZ+tUyjjd7Em6npbxOTVhsP0aM70+AvIak3Rv4fEcu7cKdaSyvx7ldBP2Hj6JfZx/kZg3F6WfYfzAFdWAoDen52EcPZerI4F8eWCBsiM1aSlJP8PWmi7QbNJJ2VafYmmzPE7+dQ7i9gZKM0yz9YAUV7UezcP5QOrioUdoosOiaaNRLxQ2soFuiayjh+GoBLOjMW/8UwAIzRn09GcfW8c8lB5D5+SNzG8Abr07CV26ivjSF9f/6lEv2gdiabRk592lGBrcFC+q4sGsxv1+Vxpj5C+jla4NeYASr3enQsR2qust88ecPyHCPoqOlirJaB7oPG8noEVEo8g7z7ns76fbSOyyMdUenbSLryHLe+Po6j/3+RSIMJdTYdyQqzBtJcynHVi5mXV4or785BT8B+Go5aDTrKzm9ajFrKzvz5rPD0V3Pos4ugC7hgdgZyzj69adsyPXk+VceJcRRilFfy5WtS9lY143fTAvn6FdLOK3szZsvTMJDm83afy7movNAXn1iuNj3W9lAIhhvriVp+YdsaO7O72b34vDyzzlc5kyMv4aMzFJQ+tFv6lRG9uqIrcQKrFrMWrKPr+Fvn24it0ZF1/hHePbZcbg3pLJ3814u36jEKJXh3L43owbHE93ZE8lt4oICy9qAwWSi5Mwa3vhHDo9+9HtGdFDdm1lg1olsjq9OO/LSHydQ8PU7LCnxZbCrgYzsfGrM3vSdPFXUVZLfSODtX2+g65t/ZLiqnlo7b8J8jWxevJQ099H8enYkEq0AiPx0rodgwQNui4dgwQMO6MPHPYzADxyBh2DBDxzgh49/GIEfIAI/GFggpG8Yakg+tJ8TmQZ6TZlEpDSTjdtPUucVy9wJsTgZ68g8d5x9+46TV6tFbqPG2dOPsK496BndjSAPezFLX9CgSU88wIZDaXeABefYuu4gmXUOBAaAThXMpKnDcKm8xoF9pynUmjE1a9E7R7PwiYFtwAKrTkdR8jH2Hs/CKW4iUyMtHN24h4vVXkx5bDQdHWRiOoPMoiH79CHW772CZ7+JzBvZBaoy2bdlOyfL3Jn5+DS6uTdzastKlm5KpcOox1n0WG8chNPR3Kuc3LefpIImvLsPY/qkePxUUutpnwgW1HH56DZWrE9A7x5Cp0BHpEKufH01lQZHogaOYfyAzjgKVpv6Wq6d2M/Ok4WEjZ7FxBh/pKZbYm5CqkxzRS5nE09RKAlk8OAYFDcusn3rIWoD+jExxpE961Zz0RTB8wun0FFSxNGde8iwBDNuTFduJOzlfKUn4+aMor1NHed27WDHwRt0nbGQuRNugQVW4dVaUs8c5eClamKmPEK0zQ12CeCJYwzz5vbHyVBDdvIJdu0+Snq1Hjs7FS6u3nTo1pNe0VGEeKoRRAAsAlhwcBurj1QwdtHzDA+2xySwQi6fZNOGIzS7dMRDWoah83ieGh1K1ZVT7N52khqfQCSFxTj3msT8e4AFqz9fzPEyd+KiO6KSCEKpjgR1iaVvTGecldxGlxZYEpqyNPasWsVxQ1defXE6gXYmKrLOsWPtbmojxzI7PpT6jDPs2paIqcd0Fo7xIWXvFnamq5g2Zyzt5WUk7tnFkRsePLloJu30uRzee4a6gJ4MaS/h4MYkbGOGMe0XCBYI3dzQUM7ZPdtILPVi3jMTUd84xdKVh3Ef+jgL4v3R15Rz5eguth08R61Jhp29Ay7e7ekaE0uvHpG42wln3YK+VAmJaxa3MAtmWcECQyMZx9bz8doUuo7oTWlCFjEvvsDoYAU5SbtZvCGXnnEunD1XwajnXmJkhzZgga6OizsX89vPTtE1fhChLnIEaQK5Z0f6xfcjQHuVrz7YgGris8yK9qTs8jFWrz6Oz+TnmRWlYe27H5PbbR5vPjoAdX0227/4Gx8mmXj+7b8xO8IRjaaZvCsn2H3gOOmZZgY8/SyP9A0UPH1byGoSjDVZrPnHErKDx/PGggEoLEbMJj2lqcfYfiCRq/laoqc+w2ODQ5EJwH9FKmuW7Mdp2HSmxnpRdG4X//7qMAr/DrhZKsmssWfcY08zOtJdZC8JwpAiqc1kRK+r4OQXf2V1czRvPxrHrn//iVVFwbz1uyfp6a7l1KrFbC4O5NevPUGwPS0ijhYEBsapdUtYe9WTX781Dz9dJivf/5gMr1E8Ny8eD3kdZzatZXuqmvm/eZxoLxtMdwgNCMDxjVNf85u/ZLLgX28yoqMVLJDKFFb9JiHJyGTAqGvi0ubP+OyEM6//dTLZH73M/13w47d/XkScv5xr25fw/iFbfv+vl4iQpvKvp39HweQ/8Zz7DXYfScHiDDVmN/qNn87QEMf7irP+AJ/Sb/XIh2DBtwrTt7/pIVjw7WP18M6fVgS+S0rIT6vk3680D8GC7xe/h3/9Y0fg29gz/dhl+vHf90OBBYKeg648lW0rV7D5xHVcA/xwpJHCogZcIofz5DOP0MPHDpNRT2NNBTcKCygsKKAgN5OrWSVI/GN4ZMZEYoPdUZga7wMWnGXL2sMUK8Po1clC6rVqIobF49WYzpEL5Xi186A+/RoVDnE88VT8LbBASAHQlnFi+2qWrj+O2SMQX3sLFcWlGJwjmP7MM4zt7iVmCwishqw2YMHcEZGiZkFJdgrHDydwNbcUo9IBOxooKDbQMX42ix7tjaNZR01JAVlXr3D1Who5FVIix0xlct9glELKUQuzQExDOFZCt0kzGdfHD6nRiLY6jyPbt3AwA0YtXMiocDcaSzI5vH0vKU2BzFw4no4Orfajt/qMkDpRUyHkB9dhEgSLk4+zJyEFx0Gzmd/LkxO7jlDrF88z8/uiqsvm+O6tnClTE9uzHekJpzBGzeCZ8Z2xNem4ce08O7adQx45nNmTI7Bp1QWQgKYqh/1rv2TF3ky8QjrgYGmkrKQWVcggnn5hPj197TDqdTTWVortml9YSFFeGldSbqD0iuaRJ2cQHeiEpbniPmDBCTauT8QmYiBdHK5z4pqSSY/G03DuAPvS5cRFu3Jp/wXcBs5m/viwe6QhrKfUewwvPzUSD4VJzIsXdkx3q4UIOjNYwYKVqzhmbAULQN/cSG1VLRJnL9wdbNDV5HN081p25frw4m8ewc9cQ4XeFj9PFxTmJnKT9rFs1Un8JkwnoiaN5Go3Rk3tj31VFjs2ncW251CmjgoTRf2+7/Vz0iyQYKau6AqrPvw7O7MVdA7zhKZaim40EDRsIa89PRx3ubDp11JbWUJhdi6FZSXkp10jObcal54TefnxEfjaStHeDyxIWMfHG7KIXzgH27PbOCUfwquzAzi15CuSXOOY4JnLkh3FTP3da4xor74tDeGikIaws5Ln336bcR3UaI0Cbd36bTDpGqkoq8HWOwA3Wyma6ny2f/EJiab+/OFXw9FdO8SG7Wcpq25A4uiGk7SYc5lGZr71D+Z2dUKr0VCal87llDTSL18lWx/A4y8+Rk8vpbgRF6eAsmt8/vc1GONmsWhqNxSCZpjZQFXBNc6nZJJz7SJpNe2Zv2gusf4ychI2s+oizHrsEQLNeWxctpzTBQ70G9IFlbaEiwlnaQoewysLB1F9dicrd57DaKfGr/9Mnhntx/nFf7GCBQv6sOvjT7nqMoq3Xx6Ko7mWq1s/4eMkGS+8/jKRzhLR9UO4JMYmzm34gq8ve/H6u3Owy9jCW+8eIf6d93iksxN6k5HqzMP87R/7CJ37Co/G+8OdriAiWLCCV/+SxaMiWKDGZNJRcHYLn289h95oQ8f+E5gzOorr2z/lk0QnESzI/PQ1lhsn8/kbI3A0GSk5uZLffFzMK4tfp4dDMWv+8BqHgl/kk7kdyTmbTEGDEc+QbkQGeSAXBBl+YtdDsOABN8hDsOABB/Th436cCLRaRAkaOa0idAK6q7AqeVswYdAL9k0/NdmV7x+eh2DB94/hwyf8SBEQj1qsQoTCpk0Usmyx91OIVgcmjILNW4sNl6DmLFj/yaUW0aLvTnuuH6nUP8hrfhCwQDyRbyIj8Qj7E3Nx69Gb2E4eYi5sde4lEi7ewC1qGKMjlBTk16D2DyE80AWzwYBBU83lo9vZfiSb9kPnMGt0FE40kHpPZsFZNq85RIljDFOHOHHh8CnKbb0JkNVTavAkNsaDlL0JFDv25cmnBrWABYKgrJmq9NPs2HuSGo8oRvcORokFbVUeZ45foc45ilnzBuGtBIn5DrBgeARKixGDQSeeHDY1NmOwmKnNucDRk+nYRA1lUHtbNBIXUclfrTBTlZ3E1rX7ueHSl6eeHIanoEJuTeTm0uG97DxWStSU2Yzr44tUsOUz1HBx9wZW7Mqh6+OLeKyvB3lnDrB5xwXsB8zisZFhotjaraWw0IdN1BZc49DeA2Rp3enVpzsuxjKunDlJsWsM43r6krT3BE2Bg3hiTg8U1Tkc37ONs2V29IwKIC0hCWnfBTw3KhiZQUdZZjK7tiVhCRnMrCmtYIFAKdeQf/mYKH5oFzuWYZ1csJgMVF5P5+SpbNyihzMi2omizCJsAzsTHuSCRW/A0FxFyrGdfLUnmaCxz/DK6C5ImsvvDxasS8Q+dhLDOtVyYFsilo5RuFZkUesfw0D/ZnZsOIXboDnMH3cvsGADZb7jeOVpASxoFWO7l77InWBBN37z0jQClCaa6uup00hw9XQR7aH19cUkblvDhiuOPP/qDPzRYFG74GpvA2YNhRcOsPTL/dgPnUhg4XF2X7yBk6saU1MdxUXVyAMiGTxjHguGhGP7LbRt/tNg/9mABRIJZm0dGcd3smZPKfGPTybMQYLRqKE44xy7ztYyZNZsoh3KSc6oJyQmRtQy0ev1aOpKOLtzBV8damb+W28yvKMaTf19mAUiWJDDiJdeIrIqgSUbCuk7tQuXd18mcsY0gsv389HWYvPfbegAACAASURBVKa+8fpdYMGFXZ/zzq5KFr3zLuM6qtC2ih+ajTTXVVOjtcHH18VqvdhQyp4v/8XummjefnMaHqYGGhqaaGxowoCE2vRDLN9SxYzXZ6EuKUIZ3J1wb5W4Ka5IPcjf391I+5f/xst9vdEZzVawoDSFxf9YgzluFk+N8CUzOR15uy5EtnMGo47KtCO89/4ewua8wuOxCvau3EKp1wDmTe5K/bV9vL/4MGEzX2Zuf38k2gbSDy3n7xsaeeovi+hq10hJRYOYwyS4kXg76zjz+XsiWPDWgj7s/vhLcrzH8ebzcagMtVzd9gmfnJWx6LU7wAJDI0kbvmDVFW9ef2cONtfW8Yf3TjPh/b8zvoONWJfG/BP89S+b8H/kVzw1PAgEa8w2ndjKLGgLFghxMaNrrBTLKIgW2jq74+WiJGXLZyxuBQs+e52Vqrksfb4vCr2B0tOree3jG7z86ev0cCxl47u/Y2+75/n8yRikOqs1psAWsgo3/vSuh2DBA26Th2DBAw7oj/C4W6rhD3iItizm71Jl/xHq9F1eIdIzNWWcTjiF3q870Z3a4WAjw6SrIevKJa7llmKS+hHVN4ogQT33m0wuvsvLfwL3PgQLfgKN8G2KcHM83XIr+DZ/9s33tCgj308V+Zsf8OPcIdTfLNBDr5JbJSEoMoL2Xvagr+d6Riop6dfR2bgSGtmV0HZeqOSga6ggU7BJq4Z2oRF0DvSg1eHxxyn0D/eWHwIsEFgFpro8Du4+yOVaN0ZPGkmkj0rMFddXZrJ/817StN4M7OVO2pETlLn2ZNaskYR4OWJpLObUzk3sOVtB5NhZjO/bETtzA2n3BQsOUmzfh8fnRZK/fxsbtp9BGxDBoDETGRhQxY7VByhz7ncLLBCEAo21JB86wKELtURNmsigzp6iV4VFU875/bs5lqKh1yOzGBjuhszQdBezQK6rITf5MpmlFsIHxNFBXcOxrdtJyJYxaHwvTBmnOV2kZvSMKfRuryTn5F5WbTqFpPtYnpraC0fBKrgNWLArsYKYR+YzqZ81tUAnnNyvX8+uVJjw7BMM8zdwbt9WtiSW0Gv+04yPdMPUcuon9gyhT5uayT53hI07L+DWbwaPjQ2h4tJBVm06SGOHIcyM9eLErkQRLHhyTk/k1dkk7tlKUrkjgwZ3J//wTq4aI1n47BRCbOtJ2rGZdTuyCJ204FYaAhKMDcWc2bOHhAxbpr4wg87OciyClWlFDgnbd5Pc4MXg+HakH9pLnl1P5s8fT4SnGmNjMaf3bmFlQjF9pi9geq9AaPoPzIJ1x7HvPZMZA1UkrVvBukMFuEQP4JEZI/Cuvczatadwvy9YsJ5Sn3G8IjILjFZmwT2ve4EFj4hgU9qpvazamUb3R55geh9/qtJOsPHr3VS2H8W8wY4cW7OVTNc+LFo4Ck9DEUe3rWdbspyZz80nykOGxmBChonqvDR2bzmPXfQQpowKR/1NhlXfYqj/XMACQWyzSejL69ZwTjGU3z3dHwfh5BwzDUVXWLdkMzWhw5gaqWXd0j04DnmUxyf1wkMlpakih8Mrl7A+1ZXn3nyK7p5KtP8RLMhm1G9eZ5BDAcs/+oQjxXI69R/Lc1PjqDmxmo92lDD1d/cHC55/+x3GdVChFfIQRIvOBjG94d9bipn2218zKtSekstH+OLj7dgMe4qnxniRfuQoqYQxZVQUtrUZbPrsc87YDOPVWe04+vEyssLG8+u58bhZarm0/2v+9mUmE9/9A5PDHMVTe2HNaKjKZOU/P+d66GReneDP7qXLyXAYwMvPjsFLVk/KvmW8tzyL0a+8zACbVFZuvUyPOc8wtIMtVTlJLP5kC7Z9F/DirBhsmoo5tnwxXyW78PKfHqezi/ymLoDodGKqvpmGcBMs8BrHm4u+GSw4s/4Tll724Z2/PYl7+Qk++NPHNPR5ltceG4ibtJakDV/y0Z4aZv7uZYYFO2BqiWNrd74nWNAiqNBGghGpWculLZ/zWVuwwG4uSxf1Rak3UHx6Na9/XMzLi18nyiadT55+g+Kpf+HPk8IwCx6m4jnAA96DfIsx+W1veQgWfNtIfcv7fqlggbjhFlExQVypTYdvXeDftFyx2puJB9l32LC0Wji2tTG5aYkknG3faf/Vapd0j9+s6xDre+60Dbs5CYgKzCbqyktpkjjg5mqPQvSka7Vga6useqsDfNNzW9+Nro4bFc2o3dxwtFGIZbn9ao3F7bYvYhyFSf8us9lv6IQ343qvCaelToLt122PEU6r9OQnbGP5/jPY953D/EHd8HSQU5+XzL6dCVTauODhEUqPXpH4e6gfggXfci74Kd5mBcaE/mVVG771bRIWn8L4tW7ErVaMrX3mDmuhln4mnnC3tSRrUd23Pvc2bP6mLaPw73fbFAmni1aDvnt/K4XNvAVtQw01TSZUDo7YC2JyLZsN8X/veeLV8tz/dBomUDb1TdTWNiNRqnFyVN2zf1vj1sa+UlRWt9qzfncwsMVx4D7lanVXuHPhIJNC3Y1U9q7fSa7Zl2FTxtOjgxuGsqvsPXqanEroENSR0M4RBAd6otBXcu3iaS5ll6MRdOlcgoiJjqG7v4PITPi5Xw8eLLAK4BVfPcGWvWeRBA9g5rjeuApC8UKwDNWc372Z3UlVdB0zgQi7Ms6euUR+bT1arRGp0gaVvTeR3aKI7tUNH3slUnOTKHC4ThA47D+R2UNbBA7zBGbBAW7Y9+bJZ+KRpB1mxdK1ZDnG8uSzCwjVXWH9qgOUu/TnyacGi8wCQfq/6cZVdm7eR6YklNlzxtDRWWE9kbLoyD17iM27z6PuOYH5ghWjpJGMU4dYuzcZr36TmDeiC0qzhtKsqyQeTOBaSQ0oVTi4+9Mpph8Du/vRlJ/KiYTTZBWX02Q2YZSo8QvuwdDBfQjzdbQq7LWkIVw+upWvVh+gVu1PRx970SLQKNgEOgTSo/cghsaFYdeQz4GtmzmQZ8+C5+fTo4XG3OZrKmzjqSm8xv4dO0lMrcHN2xs3BwVV5TmUyQIZ0rsr9alpNIvMgmgUVVkk7t7K6XIXJs6ejHPpeXbtTSCnzoTSRompSY++zpYuY6YzY2JnbASbZ4xUpJ9k8/qD1IRO4IWZsaiFXA2pFIu2mkuHd7AhoYTYKZOJsi3i2PELFJU3YbKYkUhtsHPxJCgqlvjYCDxUihbNgq2sPFLB+EWLGCGIz4maBYlsXHccde/ZPDYxkPyELXyxbBeSvvN5dd4gNKkJrFl7Co/B8+5mFmQKbgjrrGDB06O+ESyQyqC5LJU9K4Q0hG68+tJ0Am3NNJTlcvrwPhIzy9GZJNjYOuLvF8HA0QMJdtKTffEE+w5fpKJWi8JWhYOHL+H9BzO4exA2IiAg2EsaqMq5xtb1Z7CLGc50kbXxS7FOlGAxaShKPsDiZafpsvBXzOnpIYJcwjdSAI+Orf6C9RlePP/KZEg7yYnkTG40aET6uEVhh6ujL5H94unfvR1K4RS+oVgUOFyX2pk//mM27UWBw0bSE9bxyfpsRr7+JuPbGTmxYTEfLktn0Ku/54lhvmTsWcZH28qY9vt7gQWf8cedlbz49juM7yikIbSwPi0mmsqzOLR9G2duaMRvuszOlY5BXRkybiABKh3XLyWwads56g1G5GpnPNz9iR0/hp4+MvIvJbAtIYXGinqMSrDYudCh6xDGD++Gi2AHeFPgsJqkjUtYXRHOH58eji71BPuPnSW7VofCYEZqUdO+Xzwj+4WSf3QzCaUdeOKp4bhJTRi1daQmHuHY2auUGIxIJDJsbP3pNXgIA3u2Rym4GrRMElaBwypOLP4rK5tjePdRgVnwBdne40WwQLBdvLrlUz4+K2XR716hS9s0BLOOnMT1vPf5ARy7T+e5hfFIco6zffdZqoR0CqkZrcSbXgOGMWqgAIjd7Q4nrD2KTi7n1fcyWPCvPzKyRbPgrtW8WUvy5sV8esKJN/46lYzFv2WV3Ty+fKEfNiJYsIrffnyDX336BpENh/jVSzsZ8Oe3md7ZEcPP4Hv8ECx4wCumXyJYIHiEl13cwJ8+SKDj8Dk8Oq0XrjZS66RibiQ7OYmEXftJq25Cp3UkOCqWQWOGEOFUz87N6zmenI/JaEDT2IxJZotaJRCnnOkxfDzhjafZfDiToLFPMG9UF5wFKyWLBKlcQm3qYRYvWUt+wHh+s2AY7RxtWjYQMpTGKvat+YpNx9OR2ChFKr2IukqkBI+az9wBnXFQCKrS6axdtomasPE8Nro7brZKFKZ6Tmxfx4ZDyegEsMNiRN6uO9OmTaF3sAeNmYmsXbKBqw0mMW/QKHEjZsQUJgyNxMVGeI8UmbmKYys/Y1OSPdNemkmvYDcU4oboJlSB8LFvqswn+eRJTp2/TFF1Mwo7L8Lj+jOgdw+CPO2RC1LSLdTjVvu3e3nCChsXfVUqOz5dxomSRswyKSazHR1jxjJ9Uh/87Ko49PFnHMiuQCcVYijFLWQ4s2YPxFuby6XcWioqs6n37sekHsF42ksounCUzWsPkq3R4dppAFMmDiLE2xFrJP93rl8Gs0CCTGai+NIh1qzYh67TYKZNHkKwu/XUVDA4qy9O59jRY5xJzqZWa0Dl15l+A+LpH+VHVfIhdh48Q15VM0ZNExqjBBs7O/GU2imiL/Ghjlw9fIoyuzAmzxpLVAc35GJ+sxRzYwEHV6zgWIGMvlMeYXCPDqgFVWWRdmemOPkAqzftJ7NMi52tYIdmxmSU4x3am1HjhhAR5IZEODnds4uzZSr6jBhGTIgnUqmZqoxjrNu2n2v59ShkEiQyD2KGjWXE4ChUVcls2raLs2mlCHMUFkci+o1g1PDeBLrYWOttquP8vs1sv1BF1yETGN07DPVtNnVWp7jmqhIyLydx9Mwl8oqrkDq4E9I5lgF9Ywlt525dZItognWxfS8wVPxFKsVQnc2BPds5fDYbvUkAHGwJ6jqAUWMHE+kj41riQbbuOUZRnQYhs0DmHUz8yLH0D3ah8nouBZlZNNi4Exbdh/B2LtSkJbJn30FO5QjK5t0YMWo4cZ190d/I4MzBC9TZexPcpR1qOzWubq4428nva0H5cxrVDx4sEFpOsKWro1qIvb0zrk4qwaCrJSwmmutrqKnTibRTF7VUpPuWV1bTpDEgUdri4OyOp6sTdsLAEHuCWXxeVZ0WhYMz7o52LTnFTdRU1qGX2ePp6YjU0ERVVTUaVHh6uaEwNFJdVY9B7iD+LhccxQXLd20j1dV1GBX2eLg5Ib8JQFvQNzdQXdOAxdYRTzdHFBIzGuHdtc0o7F1wd7KzfkrMBppqqyivqEZrVuDk5oG7qxM2cgkWQYisoYaKigrqtWYUamc8PT1wUbd8W1s7iEWIRTVlZeU0aE03gXCJTImDqwde7q7YKaSYhXzu6hoajAqxXrb3+XhYy1RNWXklGpMce0dH7ORGmnVmZIJ7RGk5BucgunTyRa6tpiAnm+JGW8K6hOOmNFJbXU5ZRS06FKjUDqhkcpRqR1xd7MTNkgD36JvqqBZytJ088XKyvfUxtpjRNNRSWavBzsUDN7WUprpqKsoqadIbkchtcXBxx8PdGTtR0MwCZiNN9TVU1Rtx9vLESViXCO8Q2qCqEam9Gx6uNhia6qisqgOVG95uagxN9VRVN6JwdMfd2balbCLaiUHbRHVlJQaFC96ezt+ctyxMN2K+fCUNFhXe3q7ixlQQrNBrGqgoL6e6QSf2Y7EN7W2QWoR0JB31VZWUl9dgkNni4u6Ju7sjSvGg5GYDIzhIVVc3IlU74SbG6/sDjD8XZoEQQ21DNaVVOlz9fHBS3poFLBYjTTUVlNeBl783dhI99dUVlFbWio4EMqVajKmnq/3N8SkI4DVUlVGttcMvwB2lmJNuQiuMoWodTj6+uNiApq6K0opmHL19cXWQoampoKzWiKuvD07CmrqlCYRx2lxbwY1aI97+fjjbCOKjbZvPgr6phpLScuo0RhSObvh7eeAgWGQKgL1RS11ZKWVV9ZhsHPHy9ro511lMQv+ooKy0Gp1UjtrZEx9vd1TWP23dwiOxGChL2c8/VhYw/dXHiXWXiOPwRmk1RpMMlaM7Pn6uUJvOhi82ox73ArN6umFoSZcwCWWoKKGkqgGT1AYnDx98hX542zq59X1GGstLqDSp8XOWknkpmVqHEGK7BWJj1lCWdZlLNyRE9+mJu22LEKv4pxaMmnpuFBVRb3SifbAv9jIjteVC3WvRWaSoXH0I8HLFVpj/7n3Ohr6hksJiDR7t/HC0Imp3XcJBaVNNOeWNMnz87Ck6d4IcRSeGxAQiN5toLLxKwtVmoofE0HTgQ95M8OT/3ptHoADI/Aw+vA/BggfcSL88sEBQfK7h0Kd/5pP9WahCh7Lopfn0DHBEKbdw48Q6/m9bPn1GjaZfuC8ybRmnNyxlR2EQT740i85ucgxGC5aGbFZ+sILywJHMnx6Du50NKie4uuQ93lmdgCx0Nn/682N0F04wkCA313Lo64/4YNluGmOf5pPXphPqal0MCbtwW30pK//xNqtrQvntoxMI8VBbfwOU9o7ImsvJzcol92oCK3ZcpN2kV3h9ZhxewqKoPodly7bTGNiXyQPDcVaY0ZvAxlaF2sZM+t7N7DpnYtCs4YT4qDELyKjcxrrRkUqQy0zkndjH0lUbuFQYzKL3nmJguMdtk6Cw8deWJLP8i82UOHZh1IgYOng6YK4v4NDW3VzWdRBPjiL81Bg0BhQqW9DrMJilKG0VyO6gKQjvrbhykDXrcuk+fTRRoe5WL1qJEju1LabScyz94CSB40fTt7s/SoyYsEVlKWH7pgOUaiVo6/OodOvJrFFD6OJnT3lOCtfyjQQE2JJx6jA17QYyKrYz7ir57R+mBzyGfuzH/RLAAvEUXFdBwvY1rN16hDLHGB5/Yg7DugeKea2a8mtsW7+HUvsQBvSPpZ2TieykQ2xLuE77fqMZO6ATaqkZk6WRK5uXsyVTyYAJ4xjQyRMbpQ2N2Yl89NFSjpW5M++5Z5g1rBvOwldfYqLs0m7+/a+vuFjvy8xnnmPiwAgcFVawQCo1kX1sLUu2pOAfN4axwm8CkGAGmdIWlcJIWWE+OWmXSNh9kCKnnsx5fA4Dw72RSZpJ27+RQ4UyuvcfTHSAA0aDGYnCBju1lOJTu9iZUkvH6IH0DfXCIghAyRTY2CpFEE54d/m142xYtp6zlY6MnDufcQMicWgDFoiK46Vp7N28j/R6e6IH9SeygxuS5jIuHTjI2WI7eo8fw6Cu3qA3gFyBDLMoRCVVCCDl7QsLmVxCVWoiO0+kYx8SS3yPEGwxYUYmescrdcXs33uUTI0b8fG9CXFTiAtQhdzMjcvHOJZ8nYaGZkxGG0L6jmBQn1DMNzLJLKrFxtmW0pwcbpg8GRAfi1d9Klu+3EBSYR0qPz8COsUyZGgfOvs4PJCF/489Tu983w8BFnynOolzsFU/4uYSWkCWWsDd7/Qs8Wbr837wq/U1bRlEbd8s0tpaTthEttB/KJeYX3sHV62FYfRf1aRNmW5uW0WbQLMIPMpkArgmWJqZRbaH0Aday9fKxGll5nzvOLZh/rSyHv+bOn2nVhVPWL53yVse0sqMbGEy3fHYBx6vb1Hsnw1Y0KYu39h+Le11ax64d7y/RXjuaPxv6m3C4BPVL+9/3ezD1rSVO6eXW33g9h+tU0DL+yVSETC9V2kM9fkcWrOaa+4jeW5KT1TSWyxZMb3V2ETW8Q2sPOXE07+dQqDScldqzU0GXUu+/v0qc3NoCOxl0U1FhkxunQ8sJqsYqEwmvweD11pvoQatc4N1ir7FoPzGtvnW47L1RqtGkPBdV8itawCL2YTJLMFcn8qK99djGTiPhcPDkAoMp5/B9RAseMCN9EsDCwQBrea8g/zl/SR6jIkk9dBFPAdPY+bQSNzsGkn44F0+ywvkt6/NJ8LbQTw1bLqRwtGzZXSIjSFEyIGXy7HUZ/D5259SGjSBZxb0xVOtQK5o5sy//shf9qdikXsz4qlfM3dQGI62crQFZ/h42Uay8gso9ZvAXxdNIEQ4RRDasxUs+NufWKftyXsvziJcfLd1YScsPPSaOqqqammqzWTNB8tpGvAUrzwSh7e9DZqC03y+cic6Bz/UJj1yu47EDe9DWIAbttRzeM1y9mWCr48Ms0FJWGx/4roF42QrRSKT0lxwns2bLqJ0NnPmhJnxL08lrpOAJrcePEqRmqo5tuxD1ub6MHvBFHoJytnCBkZmoSr9FDuOFxAyIJ4IpzoSjp6mWqel+HoJqs4jeGRkT3wEcaI2MKiw8Uk/tJqlB6vwba9GojPj17kX/WMjxFOUyuQt/G1lNj4hTki1Blzbd2Vgvxj87Zo4fzaJjNxCcjOvUOYWzYJpE+kd5EhRdgp5Wle6trPl4o7VZLr3Y3zfbnirH4IFD3ja+MEfJ5VJqMs6I1IPZT5u1GVcRxkex5jRcQQ5Kyi5uJuP110ksP8Epo+Iws0WtPWlXEnORGPnTaewIFxUSqSyBi6u/IRVaTYMe2Q6w7r4oMBCafJ+Pv18LUmpzUSOmc6C2SPp7OeE1FDO8VWr2HsqhRqLL0OmT2P4oC44icwCIb3ASHbCWr7clknYiBk8MrI7Tgoh5UjYIAgnIBrqaupoqi3m5O7dJNW4MXbaZAZG+CI3lpKwfCPnbmhQudiJHuvtonoT1y0UL5WG85u2cOxaGTIHO1Ao8YzoSb8eEfgKp2QSiah4v//IGUoq6zA0y2gfPZD+/brhpLD6NAurK0Gw7dzuLey9UE+XEWMY3icYtcBgkEBD4RUOn8hEHtCVPqFKLp+8QGZpJXXV9dh5hDN09EDC/B2RCMhHy2ZQLtORnXCQA8dT0SrsUKjk2LePoE9MFCG+TuhKrrJjzwGyKk04qdQoFO5ExvaiW4QXTddTuHD5GlkZWZTWyokcMpGxQzpjLMinuA68A1TkXDzHlRp7BgzrT3vzdY7uO4PWqxNhXnrOXCzGLSKOUb0CkN/mJ/2Dd78f5AX/38GCH6RWDx/6MAL/uxH4OYIF/7ut8f1rJjCC6ktyuFogpVtMKI63sQ8EAk4zhannyZWHER/h3YZJ8/3f/XN8grBuaC7P5GRGIxE9uuKr/vmw/B6CBQ+4x/2iwAKJBLmkiTMr/83W2u68vLAfRTu/ZGWeF089NpFO3jYUHV3LO0v2YnHswsBh3Qn096dDYCAeLvYoBA9mIW9IUNuvz+Tztxe3gAVxt8CCD//Ah3nuRDvVUSqL4cmnRxPmoSBr/xpWJFbiry7iuCmG3z05llAX1U2wwEZfyup/vsvnxwoJCvLD0VZIPDUhCxvCE9OH0tFNJar+W5rS+ey3f6Uo9lFenB6Hn72Syss7+L8PtqDoMZSBEZ6Un08ipdaFUXOn0budiR0f/YO9Rd4MHtkTd911TpzLxav3RKYP74GHtIL9m7eSZ9uFYUENfP1lPvHPTCIu/BZYIJHKMVec5+9vf4E2ZjZPT+qFl70MfVMjGr0Ro0GPVmtC5e6OsuYKS/72L85p/Ok/LJ7oqO6EB3qgUrQ9sRRybZs4tep9vjxuotfwPnS0r+dS0iUMQUOYPak3+jPL+L81RUQO7UuEt4Ws80kUqaOZOXUo4d72SE1aCnNTqZD74avPYG+WhXBvuHb6NNeyqnFr340RE4fTtZ2HSLn+Jsz7AQ+rH/Rx//PMAjGVpolL+7dxKNeG+NH9ccg9wpZzenqNGcHArj7oS66wfukKjl430im6Fz1D2xMY1E6kHzrYKKyaAmL6TyMXV33CqtQWsCDSR6Q7l1zcz9LNSZgwUq/woe/IUYzoFYK05AwrVp2iTqdD3yylU/wIhg2+HSzITVzLh1/upFCrxt/bGZnFjI1LEP1GjmFgzxAcbWTIDNUcXb+Gvblyhk0cz8Au/kjrM1n72UrOVdgSHdcNF2MJSZdK8Y0ewqSBfiRvW8++lEbCY3rQzr6B8+dzse3YiwljB9DRoYEzu4+QrnUkxF/GjZQc7ML6MKANWCCm9lSmsvGr9WTIwpgyayJRvnbompvRaHXiONXoTcjtnXHQ5LJ62TL2ZOjo2XcIw3r3oFNHXxxUilsLJMG1wFzPuT2b2XQkC4/wKLoEyEhNzqBRHcKYSUMJMqSyZuVW8vCjd+/OSAoySCsyET5oGEPiwnFSmqkvvk5xjR4bOylVOTmU1zZTU3aDtKxczP6RDIjrhryiEaNSjbtLHZdOniK1Wkr77gMYOTCGYC+1eHL8c78eggU/9xZ8WP5fWgQeggX/oy0uHlzdi+XQIu1/t2DX/2ggvrlawhgQNJB+bqvoh2DBN7ftd7rjlwQWCPmJVJzl3d9/QVNYf4ZHt8dckMiybZVMenURY3sEYGtpJj8thSvJ5zl9IY3Khkaa6+3oPGwMkycNJNhNLVKHrMyCu8GC0x/8no+Kw1g4UE3CgXyiZ89neJiFnV9+zXX/XoRkb2NjUwxvLJpMqNsdYMHf32JVZQdenjeOYCENQZjQbO1xc3bARqAzCmBBczqf/eY9CmMf46XpcXirFdTlJXPyQhG+PXvTKcANY/FZFn+4BUnPicwd1ZGCS6cpte1EXLf2uMobObZ2CZuznJjz2FjsspJIKlAxcMoIgnVJ/Pm9NIa8MIXeIc6iAJSYpy1ToM8/whvvbKP9hEeZPTgCZ1UTlwUv5As51GkbKS0003vuk0zo3MyqTzZj6j6eORN649eqy3BHr5SiExWlkxt96dOjEwLTOOPIapbsq2DovJlESrI5XWJPdI8I2rnZUnl5J+9/dYEuU+cyqW+oqN9gNBowS+SYyy+z7bKeHl2Dcbcx06wxoFTZ4+iguotW/Z0Gx0/05v91sEDo56badNZ+vJxrZh9i46JwqrvGvoRcOg6ZwtSRsXjamakuzSct+SJnLlwmr7CY6mYTTgE9GDtuDP26B2FvI0ciux9YsI8lW67gE94eOCb4DAAAIABJREFUXeENTH7dmTCuB81JuzmYa8bbXk96RiUd+o9m/OAu1lSDVmbBsbV8sekK3jEjGC1oiYhibkrUjoKQoQ1SmaBBUs2RdWvYlydnqAgW+IGmmHOJKWhUPkR2D8FFXkPimuUcLnZmyMTBuNSVUKm3p1O3Tvg4GbiyYzWbk7XEjBxOqPQGl3M1hPYZQKi8iCP7zmMbHkf/vhGoMSBoRQmpPZqiC6xcupVyr1hmzBxDqL2Oa0mH2Hf0LIXltdQ3aQmIm8CUOD9Ob91Njk0Ys2aMJsJLfTcdssXNIPdqCjllJoIiOtPBz4b8EztZdzAL376jGRlhT156Hnh0IKJzB+TVqWxbt5frkg6MnzaSSF81ZoHeKKRNa6rJTkunXumGv683CqMWi409jnZGrp/LoE7qREhUEHJtI01GsFM74qCy+Z8RKH0IFvxEJ9SHxXoYgftE4CFY8L/ZNaziv/epm5CW9D0tN//XoiamaDwADZAfMy4PwYIHHO1fDFggkaCQGUjbtYov9qTg5O+Lo50SqURH8bV0dFGz+PXMWFTGZoxSFWrb/8feWUBXceV//PPei7uHOARCCAlBAkGCJDgFihWtUS91l2277bbdrZe2W4N6Ke7ursFDICHE3Yj70/+58xIIFGh4hJZ/d+acntPw5t6Z+c6VuZ/7EzNjUJXS82TGbefHn/fgd/sTPDY9EjdrC/QVV4MFrzM7J5R/zurLsfkrKfKNZlxoJfN/OkbPRydjvelLfijvyetPT/odLPjtw7dYWNuNd5+YRqc29hd2+C74LYngazVnmfPyRVjgaW1mJKTCL0ryqTZDVZfFDx9/RaJ9P2bdM5x2rpaSz6RYDQhf4pT1P/Dx2gJGTujKiWUbOe/oQ1A7Tywq09m1uxC/mEGMGTuCXu09kOIfKsyg+AjvvfE1tX3u4slJ/fC0M0Mrdl/1Cgyl8fz3oyWY97uDyeENLFy2G7eoSdwRFSL5gV8pwKGUgkoEjRU3rUDy5SqNW8fHX+4gcPKDTIsxRno1BpVTocmP5bO3fsIw9B4eGC1iRKikeqVA15WllGvNcbS3xaIx6Eur+YG2cn9rjer+3rBA+CpqyYldxQ+rj1Jv4YiXix0qfT15Wbng1Zc7Jg+nk5uSujod5tZWCBc7KThS2ik2LFtHsnVnpt85maiObTBXVXHsipYFm5i77CT+UYMJ4Rzbk5X0jGxH4ck4Kh070sWljF37U2k7YDTjrwALvl+ZRIehk7ljWHM3AKM3snAHMNeVsXPRAjamN1oWhHlJ7V18hAi3InGOUtXA2U3zmb+jnK7jJjK2fzsstcK3WVhE6MmNXcVPK5Jx7eiPeVE8CXk6vIICsanNJzkpB5W7sJ4ZQ59uAdgLn6Emy4LvFnJW0ZFJ90yku4+NsZ9q9Ggr01g/byFJ1mHcPjiIE+sOUeHRlamT++Jje1nAqaaG2ujPbczeoEBlrqD83G5++XUv+g4DmDZ5AF5WCinzi+inyroCNixexr48a0ZMvJ3+wW7S2CT6qU5TT3VlHQoLa2ztrKTgZSKtnUJXT0VlHQYzKxzsrY3uV1IQ+1Zxhm6NLtcqdciwoFVk/J+pxBh3QIp40Bqx+v5ndGvNB5VhQWuqKdf1v6GAMbXz5dnj/uxnl2FBKyv+vwILhCm9qi6N7z/6hfPthjJzfATOItSxSkHJkUW8+Usxd84aRsm+zaQ5RHL3uL54OVlJamsrTvH5o2+R0f1+Xpo1BG9by2vDguwQ3nr5DhSxK5izv4wAlxKyVAN46v5eZH33Nt+U9uSNq8KC7vz7SQEL7JAC0DY7xI7rpbAgCi8rLad2rudQgQvDRvUj0NMebeEJvnj/Z6pCxjCjjzWHdyXhPXAYfUN9sVfVcGD+V/xwVMXUu4ZhVSkiENdKwZi0RadZtTaX4DHDGDmkD8Fejo2pGZUo9SVs/+4T5qd6ce/DU6WFmKWZCLqmJefQCt57bxWeEx7lzh5aFizbjXv/SUzqG4yjOY0LCWPaNukQFhKVqWxYuhdFWH+ie3bAxRpSd/7G7MVpDJw8Aqv0JKr9ujO4b2c87C0pP7OO/3y6jXYT72VKdGccJQjRWJ+0spAqbuXecWtW97eGBWIRrc5j49z5JFp3YuToQXR0szZmITi+neUbz+E/cBDtlOkcjK8hJHoo/bv4YaNSomwoZNO8OSxOMmPs5CkM7xqAhdnVYcF3y07g2380wztp2bJyO3kVdWDjRWRMNH7aJJZsTLgmLAgaOoU7hjeDBc3a9+WwILprGyqSj7DtSC5uIT3o2y0QO8rZv2Aua89ZENEvDLOqcsy9Q+jbszPu1g3Er/uVeXtKCI0eRLirjoKCUtRKFXUFKZyKS8PcO4Kho4fSpYO7FBlZWlxoyji0eilrj1XS7bZxjBnQSbLCMRh0nE/YzlffLaLAO4b7R3TkxLpYKj27MmVyH7zFgl+yzDRCPGM3VaAuzyZ2/3FKLHzp068HAS4qsg6u5peVcbj0iCbCW09aVi3tukcSEeIFJWdZPm8lp+u9GTt5NN39L097eKXIS03BqBphy63Z7W74rmRYcMMS3pwKpDYv5rKmyG9GoHf11KhXuI0L6VkvzT0u5myR2cQYW9JYbxM8F7+JAIgXDxGjSKRyFt1QT4OUDaEWSxcPXP4f+QrfnJf019R6a8MCkUZa2bjpYrQCveR7UQqKe/G7SwSsk9Jb/67dNS8lgu8ZU3RKgFcE5vtdvSpUSgV6nbjm1d3DRHpBlepa5105VbBwp1OJbECNQfbEPV9MaiCeWSWysho3yEQ/vcotNJnOS5tKTZ+eIq6PwG8t3CW/mDb9ygETxRwp+qzIz6Q0a7yvpoCm19JGynZ0nRCwKa379Za78F0iFvEq4/xuaIyx9Af3KDImXNsD8DIwIPStLyU1uwq3AB8czS9m5fize7AMC1pZ8f8NWCDSsEFe7GLeX5DAoHsfYWw3Hyk1oBgRDRXxfPb8R5QMmMntHpks2ZxFcGQEYSF+OKi0FKUcY9PW8/R/4G6GdvXGytwMQ0Ui3/7rC/IDJ/LYzEF4igCHFtXs//ANPsvoyBuv3UMnRQqfvfsxm07pmPT6W9w32IPYD17j25IevPHCZILdGjMeKM2wasjjp4/e5LfqHnz41HQ6C1hw2bs2woIEvn72fXL73M8z06PwsVOSdWglcxcfwrnHYPp1dqf45EGOpKiImXEHvbyrWTP3J45r2jJkUDdcNTns3nscq66juWNYd9xFWjJpp1NFQ9o23pl9lsGz7mBAiOelvv4KaChOZOXCVSTUetC3bxf83WxpKMkmdu8GNmzJou/DL3F3Dw3zF+3AY9A0pkW15ezGOXwVW8+k6XczNNQXS5XYNVSg0Baz/Zcf2JhhQ99BPQm0q+PYvj2cd+/PtLHdKdu9mPmxNYRHRdKljRnJh3dw2tCZyROH0dnbwThZ/I8ef19YID4EDJyP28Q380/hFz2KcUO64GyhlFL4qc+fYfHcpWTZhjG0twuJ+3aTZfCmR49wAtxsaDifxp4jZ8G/F2OH9CHQTbgMVXLk56/47YwFw++cyvBwb8zRk3dsPd8sPYpv/3FMGdyecxvmMue3WOwjJvHIA7dhm72T71adot3AcdwxpGtjNgRjgMPkHb/y3aqzdBg2g6kju+N4WepC0ZdEKtSti39lfao5IyZMYHBXXzT5p1i2YANp9U5ERIXjqstj7/5U7EP7c1tvd+I3beBIDoSJNKR2VRzadxpNm3BuG9WfIDdrY7wUMyg/d4hNG49h3SmK6OgeOFsYLXCkBb4C6kvS2bl2C3G5Gtr16EpHXxcU1QUc37uDTQdP4zpwOg8Oa0/c+oNUtIlgxpTuVOxexYJ1GQTedjvjR3bBQZBK4afYUMyhTevZdqwQ324RxpgFh+PIU/gw9LZofOoSWLNmJyV2gfTp1QlDdiInz1bStk80QwaESlDv/5v54s0aVmRYcLOUNb1eKeuKlFpOpGYsoUYNVraOuHu542hjgUhzcq2PZVFeQAZNdQlZ6TnUmrvRob0XlkojFNNr6igpLqSovB5rR1c8PdywE31Cr2tMF1hMZU2D0ZJGpLJ0a4O3iz2G2iKObtvMntP1DLprGr397Vq8wDFdDbnk5QrcyrBASt9ZUUppgwIXV3fJuuxiQgAF2toKCnPyKBfpPC3s8PDyws3JgrryYvLyiqjRGKRg3WZmIvC1WnJlU1nZ4urmirK2klqtJe5exvShF9bjBpE+sYzSinqsXAXEsryyL7tBR0N1JYVl9Ti4uuFkJ/LtGWuR+ozCQH1FIYlnM7FtG0YHDxvj/CYsRWvKyM0ppE5vhqOHD17utigleCeyN9ZTmpdHUUUDFg5u+Ph4YK1qlgnhwsIYdJVFJKUX4hAQLH0fKPRqStITiS82p1u3IOxVAhtc+ZCs5MRcWpzC4TMVdOgVjpf1ZdZ3+lpy4hMpcWhL10BHynNyKCivxczGDd+2ntiI+7ps8BDf9OrqYuKPJaAICKdbe1eULQ3eq9eh1euRNj4vSRvagn4rQAMaSvKyyC+rk1KhCldAOzPjZt7v2r2ujNO7DlIZ0IcBHV1/9xzS+SJuWFIi5RZ+hAV7Su9ISR0JW35h9goDT37wIF2czK9ctgW3fKOnyLDgRhW8rPz/DCxQaEg5sJndGZbEjBwg5S03LsZFJ6rkyKrlnNJ15rbhwWgKMjh9+BBn8srQaFS4tg+lW3hXQtu3wcZCJQ12hrp8tq/cToV7D4YO6IiDpRkqswaSNy5jU0kbbr8tCn8HHQnbVrP5jAVDp44g1NuM5HVL2F7TjnEjI2ljZ9G4Ia7CXFvOvg0rONjgz+RhfaUI6L/bJxcjaUMe2xetozRwoBSQzclSha6hitxzJ9kVG0dOUTU2fl0Y0LsHndp6YGMGVcXpHN8by6nkLOoVHoRFRdI9vCPu9hYXUxpKlgVnWLMhn5ChPQnytkc4ODQfRkQO7trKIlLj4zgRn0BeeQNWLh2J7B2ILjUL2oYT6tXA/sOJOAT3pk8HFzIPr2NVoppBg4fRo6075orG9C8YaKjMJz72CMfjkihVO9CxZw96RITi42KDoq6EsyeOc/RIPAU1FviHhhPRuxttPRywUP1vWBBcrav/rWGBUk3Osd3sTdMS0rMXoQFuiIzg0o63poIT+/aRWGlHRM8ueJpXcPbkSeLPpHK+Ro2lvTfB3bvTtUsHPB1tpLatUNaTsX8bB3LNCO3bmy6+zlJ95Rlx7DiSgUtQNyK7+NOQeVSK+G8Z2JOBvTtBbhy7juXiHtyNiFB/rCXIZdzxK0w8wK5jBbQJ6y2VtVZetusgdm501STE7udUkRlhPXvQyVfEAFFTXpDJ6WOHOXUuF7W1O8HhPekeFoSnoxk1JXkknTjC8TNpVGJPu9Ae9OwWgo+rnfRxILFNJdQWphF/Kh0LryCCgwOwVl2+Q6GnrrKU3NQEDp88Q1Z+JfauvnQM64itvowaK0+CvB3IPplKnWNb+vb2oyJuPzsOFeLVuy/9e7bFusm6QGGgrvI8aaePc+xkIoW1KryDwonoEU6glzNmhjqKss5y+OgJzmaWYO7alm49Iuge7GdcbLVwB6eVp7VbsjoZFtxar0XsGqprijh74iiHjqVQ1VCNWiNSCVvh4BNIWPdIIkO9jTnmG9NOih1EaWdS2tHUo2moo6q8mLQT+9i6KwGnvpO45/ZIHMx11Jfnc+rQbnaeTKOqXoNBaY9/SD/GjIjE16qW+P3b+HXFfnBylKwcVY7uhPQbxrBQL8rS4tm74wBFDdZETJxGH397GRb8Bc3nVoUFog3WFCey+vP3WZ7lwaTHX+DOAT4Y1MISQEt5wTl2bN5LWlYBWnMLdHUGbJw9CR08mDDbInZt3k1GRQN1pfmkppbiGhyCv6s1Vm6+dAn14+TSn9mX58iMf7zOHeGukruotJCvyGLTj1/x24F8Yh7/F7Oi20v94JJDAdraYg4u/4KPl2cz7M5neGhqT6z1WqnfNNRUUlZaROLBdfy2t5Qxs55nSnc3tA31lKSfZOuuA5zLqZEykaksfOg7egQDwn0x1BZyeM8ODh5ORq3Qo1Wb4dV9AGNG9sfLRizkG2GE6KGaKs7s2ciubFvGTRmOa0MZxYWpbF06n50M4ONXpuAtWOCVaIFeR111GaWlhRxZt5jlsc688MVT9HBRXUijKKbH2oIT/Pj9IYLHj8C9MJbNe9LRqXRSpiKvbv0YM24gvraqSxbjEiyoymXfzqMoOvQnOtwDhVakVfzjQ11whjVbUwkdNYpQd/PriPkrXkg5CdvXseFYCjWSIYQFDt79uHPqQDxtLkKmprswaEs4smIlhaHjGN/F4wpAQViFqEnfs4alR7WMf2gqnZ0VFCYfZ/vuPcTus+PeD+8mXLhA/0XBiWVY8Mdt6rrO+N+ABUKSxlzHBmFl0GgW2EwpvU7kGBW/CYwqztVKJk4iL6ygjCphYnTJGlXkJdU1+h43mXqJciIHubEeo7WPyFUqfPKNf4tgXzoRZVzKv3zpIV1Tur/Lr9XsvMacrSLdYpOplvSrQeRKF4OxMBJQYSauf+ECjc8jEUwVKnPVRUjQvGrpuQW5bGaSeXlrkuIM6IzmadKgo8JM5I5tzCstiLHkvyyZXwqy2vj80jP9fpFv0GulHO/CUEyYcYlnavIoELlotWIgFbEYzMwac1ZfV/P+W57894UFxtcl9Rkp/obYgbi0zTTlJ5ZMEQV4ErRd+PlLG+HCrFcl7fQ1L3Wl+sQHjhQvo7GtC3M7nfggEmUbTQRF/5dMKS+j+EZTYXGuMJe8OrgyjgWXP4dxjNBJfVH0ddGuL9ZxoW81jiHCzPTyK4h7l3JkX0Gf5g1euk9xD5I4CmkX6cJeijQYGeMQiGuIzCs6aTgTGl6pn4q6jIEKleKem0yrG8eei9dRSte53o2Pv2VHveyhZFhwC71lYVHYUEb8ni2s2pmKT78RjB3QCSdLBVWFyezavIP4EmdG3z2Jbm4GykurUVhaYmioQ6O0xcPTGXODmoriXM4lnCXxRCyHThXSfvRMHpnUDwdDOQkHtrN62zl8B49jbIQr6fu3sGZHMgFj72Zadxtid25jX6EzUyYOxt9WJbkCqpQ6KgszSUrNoUELuvNF2EWOIjLAUbbQ+Quaz60JC4R/QB3ZJ7bwzX/XU+fqiGvgAB58ZBy+VgYaqvI5tOo3lqU5c98DUwl1t6C6KI29qxexJtWTJ159gHAnaFDXkH5kHXN+PkLPJ19jenc39BodNTnH+eydf7P+nJqoGf/k3ScHYi++7/RqChJ28M0nX3Eo257RL77FkyODJeubSw8dVbknWTB7Dsc19ji4hXLnrLvp6WmJRlPH+YwkEs6lknB0BxvOKLnrtbe4O8KN2uIstixYQGx9e+699za8FOc5sm4563LceWjWBBwyt/Hlz/sJnvIYU3o4k3l4Ld/9FkfEzGeZOsAHhca46Fagoyo/ngU/rkbZbyYzo13JPHaMc1np7Nuwljj3CXz3zt34mF+0yGt+/yL9cUHKKU6nZBG3YyN7UoJ5+5cX6emivOCqp9DXk7Z7Gb+dUjE22oP13yzEZtwLzBriR+HJTXzz9W463f8y9w3xB7X2EhigU9dQlFuIwskLTxEw3bhSaPTxN5r1S2uQS0C7gZrkrbzyzh7Gv/0GIwIt0eovO/eCm4LY2GiGH0Ta5JRtvPP+Drrf/yDjenhRmbaPr99fgvvDb/LMQH/pe+SSQ19LfkYuGgcfAkSw9cZsCNK3hxToWSl5/WrOn+bHL1Zj2X8KU3uacWDHaVw6t+HYT0lEvjiRcHcrGRb8BePWTbnk/w4sMNroGl0Hf8/xmoJpNf1m/NuYn1z829XLGHccLxyXX+OP/r6kqPEj/Y/Mdo33dtl1G+/1QtTSy6K5SmWkAGtSyWv4ebXAbLjxmZpfq1Eo42DdGGpWkuWSAGlXaMIX6jJuQl46yDUFjDOaOPyRLjelg9yClf7dYcG12syV+2mj/X1jR/xdO7livzf2bWPgPqmhNsK1pr5x+e/NG8K1frvGWND4U9PYYrTbufL40VTL1dr8JX3sqm3UeJ/NIxk3RQwwpkNqNo409dOrjQ1N/bTR2ujy+zIGY2u0RJIjSV/xjciw4FYZTMXHro7S1COsWL6BTNsIHrhrNG2dLCXQpaKBooxkkjJKcQrsgE35GdatWs+ZMj0WKhvaRY3n3lHdsVfo0WjUqGuryU04zOqNsShDR/Lo1P5Y12axe81atidZMvHR6fTytaIk5TCrFq4nyy2GB8d5c3T1Erak1OBja0ZFjS2dIwcxZEgI6rQDLF+8mtOFdRjqlQQPmcHMO4fiY9MsTs+tIuXf/D5uRVhg3OHPZs/i+exQd2JCVwMbtqXSe/pDjOniQm1RMhu++ZpVxe149sWZdPGxR6UwoK4qISu/Fnc/H5ysVBh0NaQdWs2XP8bS69m3uKeHOzq1mvK0w/z3g284U2OJq30A4195lpGBNpK12on1C1m44SyWSkv8Jt3Po6M7XwoLxGaSuoqzu5Ywd5ueqdNCOLR0F45DZ3Df8CAUWg2a+jpqayvJOrGROfNOEPXC29zbw4WS1GP8+PkitL1m8sy9PbBUV5NxaCUfzj1O9GNPMMi1iOPJ9YRFRdHBRUVu3BY+/3o7gXc8xt0xfhdggUFbR/r+lXy3NI+Jbz5LP08FVZVV1NYWsv+nL/mtPIJP356JXzP3vebNWLIYqquhpq6a5B3z+HQpvPTt8/RyNVoWiLlOW57Kwh/XoO48nLEdC/jm3YUEPP4hT0R7U5S4g9kfLMZp0vM8MbwdhoaLsEC8u7riJBb/uhZlxGQmdipl0SebsOwZRHHKCTKKa/HtfTvTRvYnwMVCWmgrFAbK0w7x49xvWbEjG/9ew7hjxj2MH+TF+bg9rNyyh9PppVjat2fg8MEMHBCGc2NwcOm7RqkhbfvPvL9FwXOv30+ooyW6qjN8/cSrJI/+F19M6SJtuDRbxKDXZLP6vY/IjHmBZ0LK+OTLHTiG+qNIP8qpLC3+4YOYMGUEwW5aYn/6jB+y2/LkWHeWvvcLBW5W5MWXETThKV57Nhrnxk2TP3uokC0LWlnx/ylY0MraydXJCvwVCvztYcFfIap8TVmBm6yADAtussAtrV5Y2ejrOHd4G4vXHcet30TuG90VZc15spPPkV5QhtqgxMrGlYAgfwy5h1nw3RIKvKO5a8YIQnzcsLdudCFExEjWkn/6EItX7EITNJRHpw3AsiqZLctWsTfLlTufnEa4hxXVBYlsXrmBOG0Y94724PCyFcQrg5h4e38s806zY9sJNB0GMmNCL6zVVRTnpJF6Ngv7boOJDBLuWPLxZytwy8ECKa1fAwUJB1m4OJ7Q6XcxzK+KNT8uJMU1ikdmDMJOV0FK7BZ+WrSFErUzfh3b4OHuTYf2YYR1aY+HU6NpuK6atENr+OqnWHo98yZ3d3dHp1FTkX6Ubz6bT1lgT9rXplASOJkXZoSjzktk1fyFpCja45STiCLmHp4Y2xwWCDitp6bwLKt/WkFlxHQeG96G2GU/sjDNi+eemISvdaNtm66WrKNr+OybffR87m1m9nSlKjeJBV//wFnHaP7x3ETaGIo5sORbPvn5DENeeYeZ/b3QaLToa4o5cfgwxw8e57x1d+57YgLt7JQXTOW1daUcWDyH3xIDeevfM/A316GVXBMK2fXVB8wp6MInb99nhAUoMbOwxEKkVDLo0Kgb0GiN2wcGfR1nN3/HOz838MLXz9HLrREWGLQUntrOr1vT6X/nffRxrWTHvB/ZnGJBr/7tqT53nISqEGY9P5mODuZgYWmMj4ZwnainPPcUcz6bj2rAQ8wMy+Sfd36KbvTDPH53b2zKTvPrT2uxGPAYL04NRdUgLJ6RYp/kn1jHm+8dYNQbL3NbqDN1mbv5/JNVOI++h0m92qEpOsP6+evQRj3IExPCsLwQnNCApq6aygYVzq4OWOhrSNjwI+9+f4yBL73DI/18UZpZYC4shAUoUTdQX5PKvGdf5NztH/FueB6PP/8BxZ2m8tYDw3CpT2bZx99zftizvDO9O9k7vuWlrwt57MMn6WKlpaEugw2/JBFyzxh6BTheyOr2V/RdB3t7/P18jRbjzXGI4SrbMEXFxRQUFv3Z9/r/4noyLPh/8Zrkm5QVuKCADAvkxiAr8P9PARkW3CLvTMACXS1nD25h0cZ4fKInc+/wzugr8kg6doT41DyKSwrJKdYSEjOGvm3K2LjmANZ9Z/DAqE5YNAVbkx5HYYQFZw6yZPlO1EHDjLCgUsCClezJFrBgOl09rKRF1ObVGzlRH8ojd/VAk5tLvV0b2vl5oKzKZvea1Ww+a87kWXcR6WuNuq5GSjWqtHfGQUSZk48/XYFbDRaIXW1dfTFHV/7If5ecxLdXT7ws68k6m0CBfRSvvvYg4W4Wkrl/SU4maannOJOUQXFRIXnZ5diG9GPqXRPo7m2DXnMNWPDFItQRYxlmn8qaOCXTZ03BOX07Py5PIXJMD04sWYv5iId5YWznxmwAjVak+nqyDq/inU+Wo+rQndA2FpRkniUux40H33mZMZ1cjOb1+jqyjq5m9tf76CXBAnfUNQJybGXNzhNUWDjiagt1eTkcO1HByH+8zYMx7VBoG6gpSmHblj2cS88kq8KewTOmM6aHPyphIi8FECxg689fsLFmGO+9Ngwn4Z6rEMFGG2FBfhc+eccICzT15zm1YR37MstQmHkRET2E3l09UemFu2AtZzfN5Z1f1JfAAn3deXavXMwxTQ9mzeyHLu0Av8xZSKalLx39nKkuOEdCkRPj7p3JiDAzjixdztESNebmAQwYO5QOVpl88+k8VP0f4r6wLP7z1AI6vfEeD/XxoK48i0VffMZp97t456lILOs0EiwQNns1SVt46Y3dTPjwTUa0U3Pgpw/47HRHPnj3LgKslOimeRqFAAAgAElEQVQ1VRxd9iVfHnThn+/PopO9AY2U4sg4TilVIt5RElvXrGDrwXzaDp3CvRP6424oZtfGTZxIK8Rg50m3mLFEB5bz65PPkTTuY94Ny+Xx5xcT9uiLPDakHQpdAetff541gQ/z7SMxVMYt5cnXDjP1o38wNthBalcFOVXYeblja/7XhSKXLQtaebiUYUErCypXJytwkxWQYcFNFliuXlbgJiggw4KbIKpJVYoFvpqcEzv5bfF2GjqP5um7YnBUaNGKuCWGBjLj9rBs1UFsuo0kpn01W7Yfx3nAXczs749CZ5BickhxOkSMIcmy4CBLVjTBgv5YVaezfdUadmc4Mv2xaXT1tKAiK461i9aQoIrkiVmDcdKLAG7mUnwh6s9zaNMqluwvZ8zDDzIkyOEv8/U1SdK/aaFbCxYIVy8tZVlxLPp1LSUuoQzs5o1Sr6WuLJsTuxNxHTOTuyNdyc7KBxd/Aj3t0KkbqKk8T+rx7fwydyeedzzPC/d0w7KugpSrWBZ8/fliDP2nc1+4ml/n78Sl73DaFu1kU2l3nhxjz6+zF2E9ahbPjw254IYgTOw15dls+Xk+B2rdiOkfgpVw1WkoJyl2P6met/PWQ/2xlWLu1F8CC+6NcEOr1qJtqKWkKI/0nGL0KhWG8hQWr0wh5pFHGORRQ0GdLYHtvLAwqKkpPseKb+dy2CGGd56ahKu5MS2pgAVbfv6crerRvPdqNHbCDeAqsECrqSE/MYH0sjoUSnt82wfh721vdKm7AiwQARqrCuJZ+vMGXMY/xsQQS46v/pYPN2h55q1Z9PQQ8SHOsWTuTyQ7j+DlR/tTdfoEmdVaVCpnAkM74qhO5pvPfkMV9SAzw7KZ/eI6er//LhM62lBdkcPS/84mznUG7zzZG8v6y2DBP/cwUcCCgGq2fPYv5tSO4Kd/jsNOq5ECW6Zs/Y43F1bx8mcvEeGiQG3Mh4wCDUXx25jzzUoKfXpw+/AYeod3wMnaDH1DFWlJZ8ktqQZLO7w7hBLoVMC8p56/AAueeGEzg195jikR7hj0hWx441lWBQhYMJj6pPU89uJeJr33Erd3sr9idoW/YniQYUErqy7DglYWVK5OVuAmKyDDgpsssFy9rMBNUECGBTdBVBOrFIFMG0oz2LV+DduTDAyadAcjewZibwFVBUlsXvQry7fnEjH9fqIDKo2wYODd3BPpRmlBAaUNStw92+BkZS6lJGsOCx6ZOgB7bRFHtqxlxZ4Cou5+gIm93Ejft455S/ZhHTWBkf41bNkSj3vfMUwdFoouP561C1YSW+nPzFmTCHY2l2P0mPhuW7PYrQQLxGJcr67k3IENLNqZT8x9DxPdzkYCXNrqAg6uns/yHH8em9KF48uXkWTbmyceuI22bjYY1BWkHt7Al++vwPnOV3luYgiq+gpSrwoLFmEYcC/PDvdg98IfWBNfgpvCnchHH2ag1Tlmf7wYm9seuwgLJPcINcVJ+5n76wHajrmX6VG+oNWh19SQdnAVny/KY/qbTxPta41Ge7llgRsNVeVkJMaRXu9K78iuOBuK2bP4BxYnOvLQExNRHFvL0sM67njuQfp6W1KeeYzvP/qWRO/beOvx23BSCXhnQFNTxPafPmdlXj/+/d54PDEGL7+SZYE4XwQLluKSid13EeDYGOjnirBAo6nl7I75/Hy0DS++Mh5PQxWnt/zK7JW1PPHxiwz0saIq7xQ/ffo1Z13H8NqTw7DXi7SUxhhBov7awtN8+/n8i7DgpXX0fk/AAmuqK3JZ8t/ZnHKdwbtP9saiGSyoPruJ59/cyZRPP+D2tmqOLPuCd1aoefrDF4hp54ymMpM1n7/P0sJe/Oc/d+In3C+kGAsGypN38+XstdgMnMid4/rh52yLuUIhZXOpF8ENhctCYyBkpUKJQZPOb8+80AwWbGHwK88ypUczWND2Yb59NJrzh37hmU9SeOjDlxnsZy3DgtYcgG6lumRYcCu9DfleZAX+WAEZFvyxRvIZsgK3mgIyLLjF3ohBR2VBMgf3HiI+qwYnFytUImGwroGygnSy8pR0Hz6GiIAqtm05ikvMfczo3MCGpb+yIs2Gu+5/hNs6OqHTqck7vZ8Fy7ehCRrJ41MH4GCmpiTjNLs3bSe+QomzgwXVJZUYHDoyZtJQAlWF7N2yidisGhxcXbHQ1KPWOdJlYDQDugdgKYUhlo+/WoFbChagp7oohQ2//ka8ojdPPnM7XuZ6KYOWQVtDeuwqZv8QS+9Hn6IvZ1mz/SzmdlZY2FpjIawP6tWoFQGMnjGcIBdLyVw89eAqvvzuCL1feJO7I9zRiwCH6bF88fkC9P0f5LU7OpMdu5KPPptPke9UZr87DYfsA3z06QJsRj3Jq+NCJTcEsRMv0iUeWj2PJQm2PPjsg/TwMJdABgYtZRmHmPufudQPfZF/3NkVi4Zq0g+vYvZ/9xH58jvM7OWBuraKrJO7WL3zBLXW7rhbaSgrU9EhcgijBgZSm3mc1Wt3UdBgJ6Uarq0q5bzWlQG33U50F08pI5c4hDl+4tbFzNuq54F3H6GzPdKiWa8uZMcX7/Ndfhgfv/cA/lLqRGOmoMbQ4hcDf0uwoI7EDV/z7q/1PPfNK/R2U1JXlsa6uQsoiZrJw4P8QaOlKv8065avJ83gShsbM7RVVVSZ2dJr1B1EB7sYMxddOPTU5MfxzSfzUA14lPu6ZvHRi2vp+957TAoWlgXZLPn8E+Jc7+LdZ/o0c0OA+pyD/Pv1LykNvo37Jo4ktE0p676fx0mdK77OdigrKyivUtB14gyGd2uDUrquMTX8/m/f5d9L0uh5+1ApkKv0vCoLAvqOJKajqzEtdNM9GkCnTuXnx14gaeLHfNA1h8ef30L0K88xLcIDvbAs+MczrGj3CD881pczCz7hw1gnXn/rIYLsLqawvBX6rhyzoBXfggwLWlFMuSpZgT9BARkW/Akiy5eQFWhlBWRY0MqCtkp1Iu97OflZWeTkFVCpNsPB1QtfLwcU9Q0orBxxsNVSkF+ChWd72jpqyU5NJr1KRVCnzvg5WEh55uvKi8jIKkTv4EXHAA/MFcLnWUN1WQFp6enknq/D2rkN7QID8Xe3R2nQUlt5nsyMdDLyKzC3c8GvXXvaejljKQVba5WHkyu5QQVuJVggAuSJtpqRnEaDXTtCg9wxa/TTFzvD9eX5JJ7OwDKoKyEeZpTm55GVnkZ+hRqVuSVOXgEE+vvh7mjVmF5KS1VxNkmpJbiFdCHQxUpa+KurS0hKTMfg0YGwtmLHuoikM+eocmxPZGcvDJVFJCRkYObTiVA/R2MaK7FIV9eQm5pModaF0NAAbJRNwMuAtr6C9DOJVNgE0i20DeY6LdUl2SQmFeHWuSuBrsYUe/qGagqyUzmTmofe3AavdiF09HXH2kKBXqem6nw+KQkpFNY0YG7vSruOnQjwcES4xl/oMgYNpamH+HXhLtpPe5Y7Qh1oUBtdHwqTTpNc50REtw7Y/JE7vUFHRd454lP1hPTpjJu5jryTa/h0ZQ0Pv3wnwbZKYzwBg3iWPJKS0igsq8PCxoOgsA54uzs2BjZs1ggVoK0rIzkhHYVHBwIsc9i0NoH2o8fSw9uShtoyjm/bSp5jJLfFtMeiMR2kUd8q0uNPkFhoIDC0GyHtHKkvySUpOYXcompUKifadu5EoL8rFhdW/sLio578MyeISytEZ26BsjHjkUJljmdYH3r4OlxmxSRASRVpR49R6deTcKscVqw+Q7thI+jl7wCGMuJWryLeOYp7+loz7+0vSW47lpcf6I+1wZi+8lY4ZDeEVn4LMixoZUHl6mQFbrICMiy4yQLL1csK3AQFZFhwE0S94Sob0yPrjSbMxo1GJUqVWH1c/Oy9mGq0WbrVCzuS0orB+JFsaErB2nhjIvWy3mjiq1AqESa+l5AAkU9d7IiKupTKi7t7N/xccgWtocCtBQsa25kxJ3Vjqt/mT3kxDa9wsxFpskXbknbPJRN7JeLfL2nXUpVNaXSb6rosfXDjOcLv/9Id+Mvv4Qrlmt3epWnJL6bZbUqH3PhUUtYAnRREtPGeL+TkNe5+Nz2T0azf2GcuzV5uQFOZz87FSzlt6Mo9DwzBXWXUwdilL3/ea7SURvcEoZu2Jo/tP/1Kgu9IHh/fHQvDpekGDY1jiDR+CJ2vekj5y6XDoNdQW6fB3MoGCzNpsKChtg69ygIra3PpHV56CAipBzGWKI1jiUFnfDbjdZWS28Hl2eEl7cVYc9kPCqVKir9ypUMqI1wydGrq6jQorayxEiBTQKvaOnQqc+qSt/P5gjii7p0lZWjQXZKCsTV6oOl1yLDAdO2uWFKGBa0sqFydrMBNVkCGBTdZYLl6WYGboIAMC26CqK1V5SULf/FdfelXurSgkRYOjUsa6c/LvuQlv+3fuw80Xwxdsd6mZ7hC2dZ6PLke0xS49WCBWL81b4uXPtflvzVve9LC8grbvuKca7f3xms2K3/Ve5D60ZWvYzT3v/S3K137EhBynf3pghrC9SHzDEdSqukY2ZtAJ/MLPvlXvb8rNpEmIKKn4Xw6m7Yk4T9wAN397C9zL2jSqBECXEnoZvVfol/j+2x++Sv8k/HnpnGqmS7XGl8u1HnZ+HZRp2u4OzUbz353PwLU6OtIPriP0xUexIzshqNSf8X2ZVrPu/FSMiy4cQ0vqUGGBa0sqFydrMBNVkCGBTdZYLl6WYGboIAMC26CqHKVsgI3UYFbERbcxMf9W1Utdvp1wqJHpUIlVrs3ehj0aLQ6lGbmqFqhuhu9nb++vAG9RqSlVGFmrrrEYuWvvzcjzJVjFrTim5BhQSuKKVclK/AnKCDDgj9BZPkSsgKtrIAMC1pZULk6WYGbrIAMC26ywDe5+itbLph+0dauz/Q7uTVKNlk1/M7K6ha4PRkWtPJLkGFBKwsqVycrcJMVkGHBTRZYrl5W4CYoIMOCmyCqXKWswE1UQIYFN1FcuWpZgZuogAwLWlncy2HBuvUb8A8IaOWryNXJCsgKtJYCF2DBZ7NJS0sjJCSEf73zLqGhoeh0uta6jFyPrICsQCsq0AQLZn/6Cd4+Pjz11NMMio5GrVa34lXkqmQFZAVaSwEJFhw9yiMPP4RGo5Hm2tmffS59I2u12ta6jFyPrICsQCsrIMECB3v8fHwQc2/zQ2G4ii1EUXExBYVFrXwrf4/qLocFCxYtws/P//fBe/4ej3tTnsLMzExapN2Kpjg35YFbsVJjRFejf5GsX8uEFX1229YtzJkzh8yMDII6duSVV/9Bp06dZFjQMgmlIFGi7YnIynK7a6FojafJffb69Go6W+i2bu1avv3ma9q08eLhRx6mX1R/GRa0UE7RZ5vMgOU+20LRmp1mjJSukOeI65BOtLO4uJM8/+yzEizo2LEj7/77P/j4+aGTYUGLlBRtTizW5G/kFsl16aK2UTsZTF2/dqLv2tnZEhoSgqWlpQwLrl/CS0tcDgtiYgZjZ2d3y+TKvNHnu9nlRZyT7OxsPDw9sTA3N6YakY8WKaBUKKiorETd0ICzs7M0odwqOVpb9AB/0UkqlZLc3DzOJiZSXV2Fo6MjXbt2w9HJSV74tuCdiB4qdnMrKiqwtbPDxsZG1q0FuolTRJ+trBJ9Vo29vT0WFhZyn22hduKjOSszk8TEBKnNCbjn6dlGShMmH9dWoKnPVlVVSR9+ou1dngZM1vDaCtTW1CD082zTRpaqpQoYDJSUlhB76JAElsVc27NnL2xsbeU5owUain4rFroFBQVSuzM3M5PnixboJp1iMKDRqCXtAgLayuNdS3VrOq9xA/Kzz2bToUMHGRZcr36Xn385LJg3fwF+vn5yh26hsGKB+8/X/8EDDz2Mj4+vMa2NfLRIAUsLC3bt2klmZiajR4+RFrtSzmn5uKYC4mN5x/ZtfDd3LpmZGQQFdeSlV14hOFi2LGhJ0xF9Njsrix3bt9MrshehYV1kk9KWCAcSHNi3dy85Odn0i4qSxjzZ9aVl4omd3fXr1jJnzre0adOGBx96mH79omTLghbIJ/psbk4O+/fvIyAgQLbIaIFml58Sd/KkpN+sxx6Xv1NaqJ/YnTwVF8eLLzwnWRaIufbtd/+Nj4+PPO61QEPxPVxeVsZXX/6XWY89hqurm7zobYFuTaeIMe+br7/io08+paGh4TpKyqdKlgW2NoR3CZMtC1qjOfwuZsGGjdJkbEwTKu/z/pHGwgXh6aee4umnn8HP30+ehP9IsGa/i7a3edMm0tJSmTTpDpxdXOQJuAX6WVtbs2H9ej5vjFnQKSSEt6WYBWHodLIf5R9JqFKZkZGRwcYN64mKiqJb9+7Sh6B8/LECRlC1XYJU0dGD8Q/wl0HLH8smndE8ZoFYbDz51DNEx0TLH4Et0E/MswIq79q5k3aBgcTExMi6tUC3plPEou3IkSPs2rGDF1566TpK/i+fKjZ+DBw9eoRHHmqKWdCZ2Z9/jr+/PO61pGUIQFpaUsIH77/PCy++iLuHh7wh1BLhMLa9rKwsPv7wQ7774Qfq6upaVFI+yaiAWMM62Nvh5yvHLGiVNiFnQ7gxGcUH4LNPP81TTz+Nn7+/DAuuQ86LsCCNiZMm4SLDghapJ2dDaJFMVz3JCAvS2bRxI3379aO7DAtaLKiwLNi5Y4e0cIuOjpHGPBlQtUw+ORtCy3S60lkyLDBdu6aSR48eZdfOHTz/wovyd0oL5ZSzIbRQqKuc1gQLPvzgfandybCg5XqKtidcnD/56EPmfPc99fX1LS8snym5CTnY2+Pv5ysHOGyN9iDDghtTUYYFpusnwwLTtJNhgWm6NZWSYYHp+smwwHTtZFhgunYyLDBdOxkWmK6dDAtM106UlGGB6frJsMB07URJGRbcmH6/Ky3DghsTVIYFpusnwwLTtJNhgWm6ybDgxnQTpWVYYLqGMiwwXTsZFpiunQwLTNdOhgWmayfDghvTToYFN66fbFlwYxpeUlqGBTcmpgwLTNdPhgWmaSfDAtN0k2HBjekmw4Ib00+GBabrJ8MC07WTYYHp2smwwHTtZFhwY9rJsODG9ZNhwY1pKMOCVtRPhgWmiynDAtO0k2GBabrJsODGdJNhwY3pJ8MC0/WTYYHp2smwwHTtZFhgunYyLLgx7WRYcOP6/UmwQIHIgide2CWHQmGMU3n5v9/Yc6FQKlFgQK83PQOBKXXIlgU39uJkWGC6fq0PC4x99uJhaMzqce17FJGixX8Gg75F5//xEytQKo1jRCsPE9KlZVjwx2/gWmfIMQtM1+9muSE0Tznb0rnV2G+5oTnz8rld2arjwKU6y7DA9HYnwwLTtbs5sMC0uVZ02NbuYwqlAoWBm5KST4YFN9bu5JgFput3s2DB5endWzTfNvZbDHpuYIl66XTbCmvea6n7p8UsMOg1NGgMmFtYYqa8+NFv0OvQaPSoLMxRXbIwMbVRKFCioyQ7hZx6WzoE+mBtdr1ZC8XiRMP5jHQKtI4EtXXHXNmym5NhganvzVhOhgWm69easECAMnQaKb2MWqtHoTTH2sYaczOxmjBcNQmoQmGgpjib7PN63Py8cLa1RGn6I0nQQacuJzujAOw88PJwwlIlMGDrHTIsuDEtZVhgun6tCwvEwsGARtNAfX0DOr0CMwsrrK0sUCmvDQEM2lqK8gqoMVjj6eWJnaXyhsCcAh1VJYUUVqixc/XEw9FGgveteciwwHQ1ZVhgunatDQsksK7T0lBXR4NOj1JlgZW1FRZmSgx6/dV7jUFLVWkxhSV1OPr44m5nacxvZuqhMKCtr6Qgu4B6aw8CfVxQtnKflWGBqS/HWE6GBabr1+qwQKFEiZa6mloaNHpQqrCytcXaXIled41+C+irCzmTWoJ7+2C87VU3Dgz0avJTkigz9ya4vTtm1xo3TJTwT4EFooEXH1vEs//ZQveZTzNrbDesDXoUKhXl8St4+4s0Jr32CP38bFrBwkCBmVLNma3r2F/kyfg7onC1uN4dSSVmlnUc+fpdFun78497h+Fo0bIljwwLTGyJjcVkWGC6fq0FC8THS0NlNkd27+f4yQTO12nQau0JCAunb3Qfgn1csLgKPFMoofjMLjac1NMzphfBXg6obuADRtyLtiqD3Zv2omvXmz7hHXC0UNz44NpMZhkWmN7mjIBPTp1oqoKtBguEVYC2jsKMM+zff5gzqXnUavVYOPkQFtGXqJ4heDlaX3kxoVCgry0g7lAseXp3evTpja+9Cp3JWx4KVDSQdTqOkymV+HTpTngHN5QGvakyXbGcDAtMl1OGBaZr17qwQEdNaS4n9u/n2PEzFDcYUKkc8A/uQmRMP0J9nVFeaf4UJkC6OnLPxXMw/jxBUQPp5mePQWd6HxNzd11JBsd376OgTR/G9Q26obn7SgrLsODG2p0MC0zXr7Vhgb6+lFM7t7EnPpH8cjVmCjNcO/ZgUP+BdAtyRXm1BbtCgSb/JD//doped08jwsucG+i2RkF01cSuXcJpi/7cM74zlmotpo8EV9b4T4EFKpWSvN1zuOuJ77EIG81zrz3J0DBXlCoV5w99zyOvJvDgt/9kRKAdwqxKfHyqpMWIAZ1Wi1ZSUoGZublEOg1KJeJng16LTmtAYWYu7ZwIKwWtRiv+h4qiXM6rrfHxdsfa0hyVMPdQKlFJdtV66TzpY0jQIZUKM5VwW2isQ2dAZVnLvvee4zvDUD56bBxOlsbf/+iQYcEfKXTt32VYYLp+rQMLhGVOJbFLvmd1ljNDhkQR6ueMujiZLcvWkGHXg2nTRhHi7SD1JfG+lMbOiFarQ2/QU19eRFGFAUcPF+ytLREfpmaNcEGvE/1ZBwoVYlwQfUqhUErmzyK/vPguEnUKSKDXaaS+r9fUUFRQCjZOuDrZYW6mQqU0lpfGCJ1O+s9UJiHDAtPbnAwLbky71oIFontVZJ5gw8Z9lFgHMmBABF42ajJO7GPj/kw8IwYzcVQkHtYqFI19R+z0G/uOHr22jvKSMuoNlji7OmNraSbNi8LEWfRtnVaHzmAw/pvUlxUIc2Xjb3ppHpX6Y+O5er2W2soyymq0WDs442xniVKhQin6rnGiRavTotOZvhMqwwLT254MC0zXrrVggQTCqws4smM9mxM1DBg5gnBvaypzz7Fv83YStEHc99gUOjubo5fmSzHvSX5C0lwp+k9dVTllFQ3YunngZGvZeI6YF/XodbrGuVaJyswMhcHQONcapN90BgVm0lwr/hZ9UY+moYbS4lLUls54u9mhlPq1GSpjp5XOE3OyqXOtDAturN3JsMB0/VoPFoh5r4HMvQv49Ldixj09hS5tbNFX5bNnzUK2ZXgy67Un6OVhjlb0MTMzab2KQYdGfCPrQV9XQmZuJY4+/rjamKEyF5b1xvlU9DGNWPMqlJibm6EQBUQ/larQohXfyKJO6W+NdK5YC5fmZlFl5oaftxPi7AvjReM6WvRv02fbPyl1oviIyNnxLU9+sp/2AU5UuPTi5ZfuJMjZktLjv/DQi6d44KvXGRVkT835dI5u38LehFwMTt70HHgbMV0DsNGXsH3tNrIVdtifT+RUdj2enQYwdEAbsg9sY/eZcrxCBjL29t742umJ27ic3QVeTJ0WSfaulcQp/fEtOcexxGzw7MGYCdF08nJAoSnn7OED7N55jCKdOd5d+zJ0QB86eBvY9/5zzDUM5WMZFpjeQ6+zpAwLrlOwZqe3CiwQH/T16cx/6wOOuA3mkXtvo7OXA0p9A3nJCaSWKGnXsT2eTpbU5iexe98BTiXnofDszJDo/nQNdKPs9DbWHNXRe0Q/2tvXcHrHVg4lZFBl4UxwxEAGRXTCqiyFAweS0VhqyMvNprTOhi69+xLoUMWR2OPkVVoQ3j+Gvt2DsNdksW3NDnTt+zGgRyds6vM4cmg/h+JSqNa70SNqAH27t8fZxtwk8WRYYJJsFwrJlgWm69d6sEBH5pHNzFt3DKeuI7nz9r64WyuorywkOSmbektXOrT3xkJ9noTYQ8QePUul0pWwPv3oHRmMo76IY3v2katvQ2S/HliVnmPP7gMkZlbg6NORiKi+dAmwI+v0Kc5kncfQUE5RVgF6t2AiegRhUZXKsWMpqO07EBUTRbf2DuSeOsqR5Ar8u0bSvYMjpemniT1wiDPZJVj7hNC7XxTd2nmY7FYkwwLT250MC0zXrrVggfD0q80/y4b5C9lf055Hn76Lzm6W6BpqKMpKIzlXTbvwULxsDZTnp3DowD4OJ53HwbcTUYMG0tPflpzE4+w9WUTwoMGEOlZzas92Dp5MpdbGlQ4R0cT0aI9FeQaxO09Sbm9DXX4qebW2hPSMpJNbA0cOHCa70oIuUUOI6d0BZVkasdv2UODVj8kDg1GX5hB3ZD+7jqWCpTuhkQMZ1DsIBwuVSVbAMiy4sXYnwwLT9WtNWGDQV3BgzlvMPtqRD76aRYidcCXQUpF3luMJpQT0jCTQ0YzSzDg279hDQkY5tu0jGT9qEMEettRnx/Ltzyfp98A9hFvnc2DNWg6kFmNw9KTrgNsY0rUt5g25bFu3lQr7NjSknSG9XE/bqOEMaafk6JrNxFUZaBc1hokDO2NPJXuXzSPeMoYHp4ZDfjJ7dm1n36kcVDYB9B81nH5dfDA3lfI1xhW86QEOBSzI3vY1T32byUNPD+P4jz+S33Um7zw9BruU5dzzdCwzv/wHQ+xS+O6/iyhxCSdmUCcsq9PZuuIU7rfdyX1RNvz83qssPd+ep2aMwUdZwNpFSzih7MyD04bhpctm+W97cB05kyfHBRH706csSgvk1deGc+zDp5ib7MuMu8bSuQ0cW7OWOENPXnhlDA17f2Xubg3RI/vS1raG/euWc8ZxHG8904vEj15krmGIbFlgev+87pIyLLhuyS4UaBVYgAKloZoTa35h7toz2LTpQJewANr4BhDo64dXGxfsrM2oyDjChg3xWAR2IqitE3oN1AMAACAASURBVNUZiZxOVNNlVAxuRZv5fivcPr03NYd3cqzQil4Du+JuKGD3wTwC+g6ki3kyP3+1HnVIH4ZHd4bMI6xffxqb8Chi+ndEm3yIvef0DJg0kb4+5Sz7ZgHqHhMY19OJI8vXk27uTWiXdlhV5nDycC7e4mOnbzBOVtfvay3DAtPbnGxZcGPatR4sgKq8M6xftpQdZyvxCg4lLNAPH18//Pz98HC2w1CeycF9h8issSEouAP29fkkpORg4RdO7xA74jatJVnvR59uXiQdOEahVVsG9vSnNuMUiZW2hHcPpT5hC0sPZNMxcjADAiyJj93LoSwNYf0G0sdPxan9cZTYdGD8xP4Ykvaz6UgRnaOjaa/KZtfuBBDjSQc7yb8yo9KOiIGD6BPSBjMRDPU6pZRhwXUK1ux0GRaYrl1rwQIpHk9tMSe2r+bXVYcxcw+me6+OeHu0wd+/Hd6eztha6SlOiWPn9hMQ0JmQdg5UpKdyLqmG9oP74VF1ipXbsuk6ciiu+QfZcqSGPmP746YrIu5kBubtIonyKWbBJ4soCBrE1JGdqE89zuYNJ1F16s/IYcFoU0+w/3gp3e+5nyGu+az7ZTFpQbczq78bB9ZuILHOhR6RnTAvyyExLhfHHjGMHdwZ62axx1qqpgwLWqrUlc+TYYHp+rUeLBArZw25sct4/6N1KEPC6RkejJurF0Ed29LGwxV7KxXlqXuZN+8EbUcMpqObiqKkOI4e0zL48el0rtrJ069sZ8Jbs9Bu+Y09lf7cMbk3qvOJbNyeTfiEaQz1K+C/z75OotdYZk7pjWVpPEt/WU99+6FMHx2BqvQEC1Yl0nvms9wZacmKD99kt9UM/v2QC0vf/ZHznQYwMNwbbd5Zdm9Jp+uDDzM6zNXkAMZ/mhtC9raveOKbLJ7//HX8kxby+pxj9J/1BvcGnOb+pw7wwJfP4XvsBz7YUscDLz1OZFsHVNRybN7HfHrMj//8cygbPviQM55jeeuJUXgr8vn53X+z3Wwg7z5/B23N8pj7r/9wyGU0nzw9mLhfZ7MwNZDX/jmcg/95lhWG2/nPK2Pwt1WQuOZbPlqr4IWPHsC9NJWUQi2e/p6Y16Sz9ItP2ctkvv5mLJkfy7DA9K5pWkkZFpimmyjVOrBAuAUo0NaVknE2kfj4MyRn5FBcUk5dvQ3BMcO5fVgY+Vt/Zv7BSjqEhxDgboeuIosDe87iOWgKA1yTWHbAkglTIyjas4rN57T07NOXyFAfdGot9m18sc7Zxw/zDhMwZirjh4RhSNnCl3O24Rw9mamjIlAlb+aLH/fhO3I6t4cbWD93Ieqe4+hpfo7lO8vpM34sg7sFYKmrJCs5B7WtG35+HthaqIS15HUdMiy4Lrl+d7JsWWC6fq0FCyS3AIOG8uIcziWcIT7xHDl5+ZRU1KJy6sDgYYMJUGazYeN+Km186dbZDyttGQknz1BmG8xtI8KpPrWbFL0fvcJcObVhC0lab6KH9yfQyRyDmRWuTmbE79jK3gwVgyeNZ3B7JftWLmNjQgNR4+9gVGdz9q5YztYUGDZpFB6FcRIsCIrohCLzGKfLHBkyZSIRvlZUFheQe74Wa9c2+Ho4Yi4sMK9TRhkWXKdgMiwwXbArlDx69Ci7du7g+RdelOZMUw7hClRfXUrWuUTOnEkkISWTiqoaGjR2dOw/hJGDOlB8cA3zt6XTvlcvAl0tqC3J4czJFGg/lNt66Nm2PYtuI2KwSd3EbzuL6DdqFL2D26DSq8HWFdvy0yz5bhOW4x/lsWHtKEnay8I5y6no9yAvTw6jPHEPC+auRj18Fo/11LLpp/mktB3BhIAalq87TfDYuxjf2xdDTTn5WXlUq5xp38Eba+F1dJ0PLcOC6xTsstNlWGC6fq0KC0S4Xk012UmnOBWfwLlzaRRV1FBbb8Ct+whmTOhF4coP+fSgFRPG9sTRzEB9WRa7Nx4lYMobPBGZw3NPb2bi2w9Rtuq/LM12Zfq4oYQFuVNdWoG9fyf8zM7xySufoRv2Iq/e2RUKT/PfNz6mMOwh3nwiCvOik3z62ufU9X2K12e2Y92Hr7PDeiqzupzg3V9ree69x+nuZoVOXUZKXCp6r450DnCW3JFMOf5cWPB1Fs9/8Q4xHpVsnfclvxyx4p5p7flxdgIPzH4My01f8HN6O9546378bUBhriJ/5xfM+qqaNz6ayP7PvqcoZAqvPtgbZ10BP7/9MSddhvPq48Npo8jnhzf/xXbrYXz2/HDif/uMBSnteO2fwzjw8Sts9XmQ2Q/0xk5hIGXTHP69pIHnPnoE+3NbWBVbStvObXG1VHN803y2l43i629lWGBKg7rRMjIsMF3BVoEFIlZAXQVFZdWY2zhiY6FEp66hoqSIhD1rWLarnP4zRmN1eh1bcqwID+uAp60FGLQ0aCzx7xKBa+lOftqhYMK9owiyOM+JYydIz6vD2lJLWbGejtFDCDaksGbtOUImTGJovw6oz21mzrzd+AyexthBYRjObebTb7fhMWwa47sr2fjdIjS9RtIudx9rcjyYdvdE+gS6o0L4TxqkNE9S7AMT5JNhgQmiNSsiwwLT9Ws1WGD4P/bOOz6u4urfz3ateu/F6ra6ZFnNlm1Z7hUbTA0lJPQkkEYIJHlJAQKEkkACOPRiqm2w5d5tySqW1S2r997ravv+Pndlg4E3b2AlEfhF9x9b0s7uvWfPzJl55sz36BkfHmJ8woSVnQ0ysZGJ8WH6ms9zKOsQtSJPwr2UdFQ1Y3INJCrEBYlZ40eEg08IEYFKLpzYT60xgJXrMlB2lJNXVMOIUYxOPYHe2oeU5DD6S4sp67Fl1dVrSPbRcXrnbk41wKLNG1kcBKd2fsC+Sh3LNq/Fq7+MgwU9zJnnzXB9Bd3KeVz7vXUE2YvRGwTR4cmqKpYutGZhgeV+N5tZYLntLrWcMiwwmdBrxhgaHsWksMfOSox2YpzhvnbKzxzncHYrczJWE6wvYlduP/GpCXgoxBiNBkxiJa4+wbiImsg62krSlVtJcu4j71QBjb1qFAoJmsEJPOcvIdqhj0Pbc3C/4Q6uS3ajuzqbna/tQr38J/x0RQBdlafZ/sIHDC25k3tTTRx6/R2qfZeywqGDj073s/buH7Ei2M6sTSKUQxaOUJvLK1pgwllYYIHRLmsyCwsst990wgKTYYLezj701s642YjRaFSM9vfSWHGSN97KIXTrjfiff5c3e0O4ISMEiaDrgxGNTk5g/FLm25Xys58eYstTvyHBUMXx3CLaeoy4ukrobBgj5srvscS7g6ce3YbNlt9x/wo/ND0XeO5PzzG24B4euikaU1c5zzzwBP1x9/A/d4Sy94nfcMJmE1cqsnjiQiyvPPl9PMWTGXsmk6CVIFT5s6TXTtr8m4cFf/0jywIUqHrO8/ozL1DQNkJ9sy+/e/N+PHL/wSOHdPz4D/ezKNARiWiUvG2/53c5Pjz7yCr2/XkbvRFX86sfJOGk7+SNPzxNmetKHrh7Be508MrDf+CYciXP/nzF52BBzlMPcNTvdp6+OfEiLNjGIx/q+cUfVpPz6OPUxX6Pe6+Kw06upeD1R3ihehHP/2MdDU9MahbMChxa3kG/bstZWPB1LfbZ66cDFohEEvQ9Jbz22kHEkZlcsTwBH0crcynR5lPv8cRzOYRcdSU+3ac40uzOVTduIiXMDUN/LfuzctDOSSREm8/2UxLWXb0Ib5Eao9IBFyd7ZOp2Dr76GkW28awNFnMup5PIzVtYlhqEtuYQ294+iXfmtWxMj8JYc4CnXjyKx6ew4F10iRuI1ZXz/skxlt1wLauTQlDquji5aw+1VnPJXBSLr73ia5+lnIUFlvuc0HIWFlhuv+mCBSLTBNVnDnO8pI85aStYkRyGrVSEYaSJ3W+9wf5GCAtwYqx9ENeE5Vy5Oh4HQx/nTuZSM6gkKsaNtvwj1Bp8WLg4CXudBpGtM24OMrorc/j4QDk2gfNwNo7SOmzHiq2rSboIC7IbRCzasoH0QBOndnzIvgt6lm1e8yksCI4PQdtQwPlRdzbddD0pc5R0XSgiO68WRUAsaUlh2Ei+fr3pWVhgud/NwgLLbTddsEAoLzrUWsnB/ScZcEni+s0L8bCTYdKNUpe7l9df3I9p4WbSHBvYl6dj8503syjQlrHOOnJO5tFuHUqcSy97j7SQsGEDcfZjDOhs8fZ2RN/fRO7eT8jts2dZ+jya95/F5brbuSbZhe7qHHa9LsCCe7kv05+uC6d454UPGb4MFtQGrGSD1wDvf1JJ/A13cd3iOej6Wyg4fpxilTdb1i/ETSH62rF2FhZMze9mYYHl9ps2WGDeUGtl/3PPc9ZlPb/8YQauVjIw6hmqP8VjDz6HLv1mFusO81pNDI8/dgOBVjDeW83Od/ZjSrmOq70rue+nB9nwp/sIVXegdfHD21GJaaSRXc88S77flTxynR/bntyGzebf8stMP9Q9lTz36D9QJd3Ng9+LxCjAgl89yUD8PTx8R6g5s+C49VZ+GJTNb98y8vsXHyDZwxrjRBt7t73GhcAr+PGaMMQC9LPAjN8YLGg5/Cy3/b2JX/31cVYEKDBgpLt0H0/+6SmOVs/jz7ufIkNRzcsvfkSPdRALFgQiGWvjzJEa3Fdcw+0Zdrz4u+fpjbiWB36YgrO+nVf/8CQlLqt56J5VeJja2fb7/+GochXP/3w1JW8+zlsNITz82zWcefIXHPG7i2d+sABboHb/C/x+h44Hfr+es08/ykmi2LI6DlvhrPaOt9nbF8fD//g+ptd/zwvGTP567xU4zVZDsMC9vn6TWVjw9W12qcV0wAJzOrNhiPw9H3K4YgK/UH+8PRxRmCZoqaymTe3JqiuX42usJWvHacZd/QkJdEPT1Uh9k4n5G1bj0bOffx6ATTcuQl9TSHm7Hv9QP+xFo5w/VYokejGprgMcPdJIxOatLE8NRld9kBfePIXPimvZtCQKY/UBnv77EdxXXcfmBBF7/rEddeKVXBFvy9lP9tNgciY43B/5eDulpSPMXb6KzKQQHCyoDz8LCyz3uVlYMDXbTRssEJkYbi7lyKHj1I0qCQoJwt1Ojna4i/ONvVgHJZAR7UrTuTMUtesICA7E1ThIbUsftmELWBLlQNm+3VQZ/ViUHEhncQltWgfCg12Y6GmgrMlIWMw8ZP2NVPfZsfLqtST7aDm18xNzZkH65itYEmTixI73yLqgY8Xm9Xj1FZNV0E3k0gxCxK2cOFaG3tmX0EBbepqb6DG6kpqRSVKYGxIL6kLPwgLLfW8WFlhuu2mDBSLQjnZTdOoIRwu78QkPwdfLAalujI6GFtoG7Fl23Rr8tbUc+OQkAw7+zAtxZ6KrldZWHeHLl+IzXsZHB5tJ2LgWr6FijhUNEZoQhq1ukPrSerROIaTE2FHwUQ7u19/FdSmudF3IYceru1Cv+gk/Xx5AZ+Up3nnuQ4aX3cF9C2HfS29TG76ZH6U7k717LxfGbJkbG4xkuJPqmmH8U1eyaWk4CiGr72uacRYWfE2DfeHls7DAcvtNGywQbsGopvHUDl7e3UDwwnh8ne1QSrV01ddS16wn/aabiDKW8PKLh7FOTCPSx5rB5hqqqkws/9EPiFcd5bZfHOTqP96H7Own5PU7kLQgEOl4N4UHClEsvoZb0kU896cXsL3q9/xypT/q7vM894e/oUr+CQ/eEo2xo5RnfvVn+hN+YoYFe/70S45b3cwfb7Nnx+Nv0RMQR+JcL3S9NZw+NcSyH93OqnDHb7dmgZBmOFybw87cQZZsWk2Io9RctkWsH6Lk6F5OVyhY+f2NhDtBf3sDlcXFVHcPo5fa4hs+n7S4UFzFfXz81icMBizl6pUR2Ov7OfTeB9TZJXH9+gQcTf0c2P4WRfL53L1lAT3FJynqd2X58kBK3n+VCrc1/HD1XKww0XE2i+1n9Gy5ZQ02vRXkni6iWyvD1S+UQHsVeeXdhC/PJKAjj7PGUDYsjEQp/WrpG7OlEy3vzJMLDwk/vfdefnLvvfj5+1ucojq1u/hutp4eWCA8uwntxCBtdfXU1tbROTSOSWSFS0Aoc0NDCfByQiHW0dtURUlFFW19I2DvS1REBPNCvNG1F5NdZSRqwTycRcPUl5dT3drFuFaGs3cICYkR2A5e4HhOGwGpi0iI8EbXdo69R87jFreYlJgADO3n2JVVjFP8EtLmWlNbUILeO4rYUC+MAy2UlZVT396PRiFAg2hiw/1xspFblBo5Cwum5u+zmQWW22+6YIH5DgxaRgY6qb9QTX1TByNqIwpbV/xCwwgLC8DdXs7EQDuVZRVUN3ZhENvjExJORHQIbooJ6svK6DE5Ez4vEHobKS+rprNvCIOtE/5hscTOsae5tITaYSXz05MJd9ZTkZtLeSdEpaUR7WmiPOckBa16YlNT8DH2UtUyhkfoXILcpXTVVXK+opquUR22HnMIj4okxNftK8fWL1p5FhZY7nezsMBy200XLJh8HwPqsSHaGuqpq62lfXACqdwGF79gwkNDCfR2QmxQ0dtSR1nFeZr61CidvQmfG0lEkAuqznpKaobwj43FRzbEhZIy6tq6UBkUOHmGkjA/BJvRZnKOVeK8ZB0Zcx0YaD1P9qE8DPHr2Tzfg4HmCo5lZaOOXs2mOCW1eUX0ucWwNMqLsa4mzleUUdU2iNjamYDwGBLmBuBoLbWofOIsLJia383CAsvtN62wQOi5GgHqVVNZW0tz1yhSmRSlZziJkaEE+LmjME7QUVNGflkVvaNa5K5BJMZEERrkgbS/ip17a4hZvxIvXRvl54qp6RpEb1LiFhBFSmoEzvpmPtx+AJv069mS4IFusJk973yMJmITV2cGYupv5ONX32c4bAPfWzOHqmN7qZXOZ2OGH+MNVRQUF9PYM47I3pPImPkkhHujEOotWnh9I5kF5uWHQY9Wb0Qml0/WnDSfVQSDTotWB3KFHKGUjCD4otdq0Oj0mEQS5AorZFIxIoOWof5+dApHXOytEZt0jPT3oZLY4upki9SkY7i/j3GRDe7OtoiEepRGMTK5idHeXtRyR9wclObFhG58gL4xcHJ1QikxoVWr0RqE2pUy5FIRWq0esUyGFAN6kwSZbLLG5Ve5ZmHBV7HSv37NLCyw3H7TBwvMZdQxGQzotNrJusoiMVKZzFz39dPxxmREp9WgE85jSWQo5DJzPWaTXo/OaDLXghVKrxu1OjQ6HUaTCIlcgUImwagZZXBEi5WtPTZKGSbtOIPDE8is7bCzUWDUjTM4qEIq/GwtN9+LMEAI/iHCiF6rQyuMEWIJCrkcqfBBFl6zsMBCw11sNgsLLLfftMIC822YMOh06HR6DEYTIokUmdBvpZf6x+TftTodJiTI5DKkUgkik1C7Xcj3m6wLLdR7Nvd9vdDvhNfJkYmMqEZHURvFWNvZmWOnamwMlc6E0tYOGxmoxkYY007+bC0Vm+9BbK4PLzbXghbGC/NbCrFWLvt0LmCJBWdhgSVWm2wzCwsst92lllPWLLjsFkzGyVh7qb66OdZeqs9u7taTsVaYQ4vMsVaO0KWFPmswGhELsdY8n57s2+ZYK5OjkEswaFQMj6iQ2jrhqJSg004wOjwG1o442cjQa1WMDI5hsnbAyU6O0RxXpcjMMdWIQYjfej2ILo4DU4i1s7Bgan43Cwsst990w4LJSbIerdBvzZoEIsRSOVYKqXltOykWYECjEWKeEIuFv8nM61wMBrRag3k+LBUb0es0aLR6TIiRKibnyCbdBP39w0jtXMwbYUa9mqG+QYzWTrg4WGHSqRnq7UevFH5WYtJpMCBDbl6vGtFq1Gh1wsJWhpWVMF4Ix4amZr8ZL514iQwIkMBknBQ1unQJWQeCYT/7vfDz5O/MY6QggnTpCUUmMF22bBfamcxf2eR16Qsy/39SgOXTtl+00adtRZ+JtVwmuCQIuZhTsoXh8mtYeBYWWO6MQstZWGC5/aYVFlzqQxf70Zf64sUO91lfvShYNqlYNtknL+tPl0TMzP3x4u+/zpNOthc+42JXN48Rkz1f6Ktfo4t+6WNnYcHX+Sa+/NpZWGC5/aYfFkwKBl4uGvi5GHpRUPDy/ngpRn6ujwqx7zIRs8/e41L0/gr4/AvjgHlcuPx3FowDl1t6FhZY7nezsMBy211qOZ2w4HN944vz3kux9tP++NVirTnOWtDHPj8OfH48mWqsnYUFU/O7WVhguf2mHxZMLjo/J/Z5UWz707sUiRB/tpi9bC0piA1+tu41i3N/ac1rnkx//oGF9a5IWENf/vvJ1/3r+H3ZeGG5+b4ZgcMp3N93ruksLJjaVzYLCyy337TDAstv5TvVchYWTO3rmoUFlttvJmCB5Xfz3Wo5Cwss/75mYYHltpsRWDD12/lOvMMsLJja1zQLCyy338zAAsvv57vW8hs7hvBdM4yl9zsLCyy13GS7WVhguf1mYYFltpuFBZbZ7VKrWVhguf1mYYHltpuFBZbbbhYWWG67WVhgue1mYYHlthNazsICy+03Cwsst53QchYWTM1+X2o9CwumZtBZWGC5/WZhgWW2m4UFltltFhZMzW5C61lYYLkNZ2GB5babhQWW224WFlhuu1lYYLntZmHB1Gw3Cwumbr9vRrNgavf5nWn93YYFl87fmDAaBV0rEcJ/jP9GFEMkkiCVidDrDF+77u4Xv9j//2GByCykKZOJzaKfOp3ha2li/F8d4f93WCCc6xKEnyQSQchJj94g+NvUh4bvPCwQic1CcZNnz4Wza1/ljJroolikCYNxanb8b8gsEEukZlE4sSCuqddjEEQ/p+56/wWwQGQWOPzUdkK/FYLLNFzfaVhwSVfi4ply87nWL553/V9sJBKLEQtCVUJc/neB+f+w8X8FLBAJgriCwKcQaw3ozMJ/0+B4F99iWjULpu+2puWdPou1IoyCYKreMC3j3XceFghn0C/2P7OgnUiE8d9qJk2OgRKMkwKWU7j+GzILRGLppPitIOqp06Kfpk773wELxEjlMrM4qVEvFA+Ynn4ruOz/V5kFQiA1CxJO02TEkj49/bDgotjjRWEoQUxDEIOcvExfEoy05J7NbUSCir2age5+jLaCSq6IwZ4hxLZOONtZ/ctqEEJQMYw0k1cwQmhqGK7Wsq9cOeJ/u9eZhAVfFP769PMvTtKEZxEWXYL/TOOc4tOPMQuQGMaoLjhNTlEzyqD5ZCyMMddD/wpyYf/2q505WPB50dHLb0SYtApiK5MiL9Poj597WuH9TWgH2yg4nUtVh46gxBTmRwZgbyWZVJ2dwjUTsOByX/uiOONURaIuf1QBDEyMDjI0bsLOzgaxXsWoFqyFKhNW0n/hVyJEJjVtTbX0mBwJ9PHG2UpiMbSaWVgwOTn70vWpeNfFydvlQrhT8IUvNxX8WktPXRn5+cV0ib2Yn5pCVIALcmF9N8XPmtHMgssFBT93n5eEzy6KL32FRapljykMphq6GyvIK6hgUOLJ/OT5zAtwQXZRLNqy951sNe2w4Av2urh+n4y00+xfgkL9yPAYBrk1tkoRqtEJkNvgZKf8VOjq87YRvis9Q91dtHWM4+Drh4+7taC+bJEJZxoW/KtYe8mOXxa2tugx/nUjIdRODFJXWsCZ4jYcgqJJSY3Hx0F+2fxpap85c7Dg/xrzLgoIC0D4C2LhU3uay1sbmRjsoPRMLhVteoITU0iOC8RGKqipW+Zvl959JmDB5eJwn4u1ZhD3mSjy1O1jRDsxQv+gBlsnZ6xMY/SN6LF3dsVW8S+U5oVBRK+mt7WKSrULaeF+yAShdguvmYYFwvv/52KtMNDqGWot59j+U3TahLB0+VKivG2npc/ONCy43A8vt+GnsUOAl2ITBoPl3///5TaC7xvV/ZQfP0RObS+eSWtZkxiCtdRkaZj4/KzBZOK7n1kgEiGTTFD60U4KDSFs3piEnfzrzEYuKUmapSbNix5Lqf10wgJhZ3+oJo8d2w/QJJSzMWhRTeiRK62RiU1IlcGsu3Er8b62/2KC8dVHJAG0mMbayNpxBH3oElZE6ch68T3ES29m83w/ZIJy5+d8XCjNY6Tz7BF2fvQx+b3x/OyR64l0tf6stN5X//hPXzljsEAkxqTqpao0n6MniukfH0dr40X0/IUsTY3Cy1FG19l9fFSnZO3yFAKcpvYclx7oclVyYUe8ryqPrEMN2Ptb0VHagNeyTWTOD8JOLp7ywmOmYIHwDJqBJs7mniGvuJZhtQaxayhpaQtJigrESaml5EgW5YSQmRKFt51iypMKwX5m25nXiWJkpjFKc3Kp7NRgzQhdXTLiVy8hKtgVmXlKYPk1nbBALBEz0VPLycOHOFfTgUqrR6vRmcvXyIUSsNZOxCxdQ2bCPFyU4ikO4kKWioH2s0c43qAndkEc4uZSCppMxC1KJSrIGckX1bAF1V1VJyf27iErtwLXtCu4fuUi5jjIzGXuLLlmDhYIi00VHbUV5J86Q1V7Dyq9PQFzY0hJX0CovyvGrkoOnmzGITSKlAR/rM1KwVO/JvutsCMkQtVVQ8GZQrrVQqnAISYcglm8eBGRHtYWx4lLdzhjsEAAGTo1PQ3nyc3Lo6KxGx1KfMJiSUlNIiLABU17NWfP1iP1nWuux24rmY5JxWeVjISYoumrJa+4kq4xIwbVBDo7fxYvnE+gs2LKtps+WCDAswnaSgs4djib+uFx9BdLPQvl52RiGc4+ESxankF8mAdSYSdxCi4muNZ4Ty25uZWMO88lyW+cs9ml6Oeksi5tHvIvLSaEfjBOa8kpPvngKO3W0VxxwyZSwp0R6lBaci8zCQuE+ZN2rJeqkgJO55XTOTSO1MmLuXFpLE2KwMPGQGNlEecaxghLXkK8t/U0TaA/21gRmzS0V5Zw6nQ1RkcFhsFhbEKSWbEsDjuxkM03hS/wYtOZgAWC7TSqAWqL8snNLqBlzIhC6cG8BcmkLozFQzLCxcqZMwAAIABJREFU+XN5FA+7sCYzGQ8rIYZMw8NcqkBmEmHSjdJUUcjpon7c3CX0NmqI2rSGhDn2U160TS8sEKBGC7l7d3G8un+yXJxag1EsR6mQIrF2IHjxRq5JDTcv0KdsJaOG3oZCjp6oI3j1FQQOnOWtA92s+uG1RLtIMXzhexD6uW6sl4JDu9hxtBDZ4lv5w9Y0FCLLx48ZhQVGNZ315eQcPMb5rhEMIjv8Q+NZtCqNcC97NN217P6kGOekDJbHeyASMjun3o0+V7nHMNFJ9nvvU2cbjLOqnjJRFHdfm4mbfHpAVWtrK089+QQv/fNl1Gr1NNz9Z29hUPdScvIEZ/KK6TFIkIp9SF69mGRhric30np2P+/k2nDrjzJxl/z7jO2vcnMCoMCcSSpCKjPRnn+UE8XdeITYU1NUTfDmu1kTZI12ihktwr385zILLtVtl0yWjNDrdOb0TmEQNwdokQmDUHNS+DtCrUqhbvTFcoZiiTnVQio0NOrNtWdl4mEOP/4Ee/WJ/PoXV+FlKwGjwVxzVqgTb158CLVjhVrw5u1joc6l1jxBFuo/C+8vU1oh1mrQmMTmmvGXSll8lS/t0mumExYICyW9apiern40iBip3M+fXy9j+Q9vJyPEAZFYiZuwK2hrhVSob29+Jp150BLqfQoLfINQN9tsw8na9JN1fCdT4eVCfW2BwOsn08wMWhVd7d1g54GLtJ5tv3kGtvyaO5aEoJCIzW3M72UyXvwcI5rRIXoa8vjgrWFW37+euW423z5YIPiaaZTCj7ezt0FEYsoCgjytUffUcXDXEcaC13L7TQvRnH6FJ87acfftW0nwczHXFZ+02WSatnDcQiLUPxaOZ5hTpHQX05En08yEeuaCbxmFeuJCnXOhBrJQq1wkMddN1Ws1jPR30DVqhbeblvxdB9BFZrI0PvjbCwuEwUjVyr433+OCxJ+k+Eh8nMR0VRZw4GQ9/kuuYMsyf0o+eIkTpkS+f/VyIj1sJ9M+BV80p2sLmQGCfaQX661/VgdecECx0J8v/c1gQK8X2k3+qzNJsJKJ0atHaG/vZULw0doL1LdYk7IhnblznJBaUB7q8j49nbBA6LNG7QSD/f2MaXSMd5Sy8/1j6EMXsnpJPB52Cmyc3HF3dkApF7IihBq7+sl69oIPScXmgV+YFAjDlEE/+TdhQjhpQ+EYhtg8fk2mw+sZH+ihVwWuTlbUHM3iUJWJRetXkRzhiUwsRioV6tyLMArHXoQxVq9luKeN/LPZtFiFszwpnmAn+bcOFojEBrpKjvDh8VqUfhEkR/khm+ij9NRxKkddWHrFJqLldbz1bgWuScvYuj4WJ9nkeCYciTJP3kTC+Ccz20AsMpl9atKe5oCARCocLxBSRIXSx4KtheMtenRaA2LBJzEy3t9D77Aapa2CzppiykdsSEhKIcbz2wsLxCIdbWW5HD5Sgck7jIT4QKw0PZTk5FA5ZMvi9euIkrRxeN855PPS2bAhBVcF5ucXfMQMjj5N4xbihGnSFy8emxJ80Ww7icScLnrJbpP2NZn/JsSciaFeeoaHGentpra+FZVrOJlp8fjZy75FsEAYDYRYNszAwAha3ShVeSc4UtJDyMIVZMb4IVdY4+zmirO9tbletVEY34RxSpivCCnG5h05IQ5MxkfzfMYcayd9TCbEWkxm3xL8T6saNX+WSWmLqLuIrH1n0M9bzU2rE7GWCEeEBL8UCL3BPD4I34luvI/qsyVU1OkISU8hMdoNkc6yhcdMwQIBsunHeyg9fYRT5wcJTk4n0kNOf2sVZ3Iq0HjGs/WKBYxWnmB/8SApW25mXYQzBqG/XpyHTFbfFWKt1JxOK2RifWbPyXghk04eRzMK46A51gq+qUcvgGWZFDSj9PcPMjgGdtYa6oqKGLYLZ+mS+dhLvp2wQLCdQdVLafYR9pUMEpOaSoSXNcNt1eSfLqDHKYkbr4yhNTuLQ72+3H3bVYQJkPfis1+KtYJ9BNtN+unkmDYJgi/NU4Q4POnDk/3WgMEgzHNEyOVS9MLueU83nX3jTPQ0UnkBFl6/mkhvm28ZLBCm/0Lt+R6GVFrGeqo4/PYO6gI3cO+V8SgQo3T2wMfVwRxXP+2XevMZW2QywYHMKUrmHd9Lxy0EU5nnJOY1xiX/05r7u3p8kJ5eFXauToyWHeDZd1q54eF7SfaUYjQfx5Vhnh4KsNE8P9Qx3NNKeeEJjuijeGBjMtZiy8HFTMECkUlHT80Z3vowG5voDDJjPDGM9VJ58iDHmx343n0/INpUzTNPH8R70y3cti4MmfFin9VNrtsE/zKvK2TC2G9CrxNsdgkoCH+Tm20ubIsZDTq0Qr81GtFptIhkcuRiI+PD/bQ1dmMTNAd12QHebXHhtqsy8bKyOInq06neTGYWmAwjFH70Im/UuPO9K1LwsJEw3FLB/p2H0M+/iZ/elELXvuf57ceO/OXl2wm3xtwnhTWB3jDpD+b5nXmNJYARg3mTaRJACf1Wikwhm9z8ubiuFTKgBRtrjFLshOy0iQmGOzsYHFUz2FdL4blmkm78MYu8ZGingY7+R2CBmYboR6g7d5Zz5fWMSWwImp/GgnB/7KwMtJXkUKpzI0DTTlllM1rHUNIzkpjjqjRPoCf6WijKzaW6axSF91wWL0wh1FXDwUceZ+9EOFet9OLChUZEzv4kp6QR5mGLWGxCPdTGueO51PSOonQNZsGiRALd7TGMNHBo/ylGFEoG6uowhq/jljVR2Pxv6a//hhxMKyy47LOEXZrBc+9y7+P5bPnNQ2yKcjXbQjPYTP7ZIupaB5D5RLE0NQ5fJym9F85SNKLExzhIdWU9o1a+LFiURJivEzKDipYLZzlT0sC43po5EfHMjw/G3tDLyYNnMMxJJnVOP6/+5mnY8iB3ZIQj1/RRUVJI8YU2dPZ+JKUkMc/bAbFIAkOlvPaXWlJ/spKwbyEsECCRZKyOF574Bw2emfz4hkx8HRWYdGPU5R+nsMeNJauiUZ18mcfOStmyKBRdRzuDJicikxYQFeiOlVyCfryP2qICSuq6ETn6E79gPsFejshFBka66sgtLKO9exxbl2DiU2OY42FDd3k2J8v6wThAR4eChVcsJ9jBQF93O/3jCgLnhuLpZGMOMFO9ZiKzQBjA1E0n+ONTWXgtv5YbVsXjai1GM9xBYfY5hmyCSYp35dwHL3JEHcziOY6o+3vRWPuTkBxLkJcjCqmIsZ4myouLqe0Yw9Z3HgsSIvFyskaKjqHuZkrzimnuH8PKK5jYuBhCPJV0FOVxrqEP7VA3nVobYjOWE+U4SmFOAQ1DEmKWLCMh2BOl9ItZL1/PktMKCy77aGHhoGo5w7Z/7EIXtYZrN6bjby9FOz5AfUkJ5bWtaGQeRCXGMzfIDX1fM2W1g8hkGga6W+kZlhAQGUvU3AAcbaSo+1s5f66ImrY+jM7+RMfEMS/AiaELeeS1GomMDmWo8BiHLxhJ37ialAhXRttrKCutoLlHg0twJPEx4Xg4KJHqVZQUHad0wpNFsdHfQlggRsIQeW+/ws5aKRlXb2VljA8Sg4bu+nLOVQ3gFh6Nn7GaN7cXI/cPJNzHSH+PGtfgKGKjQ3CzVyLSjdJWX0lxeS19OmuCo+KIC/fHwUpiBlBt1eWUXainV2eFX2gU8VHBOBh6KTpXSmvfIEMDw5icw0iJD8XeOEpX3wS2Hr7M8fPAVjgL/fVc7UuvnpnMAhEi4zBnsz7kQNE4CRu3sibZH5l+gq66CoprenAOicBH28KRPfmoXf3w9lUwMDCGW2AEsZFz8XJQmsfHjtoLlJZV06dREhgRS0x0AA5KCerhHurPl1FZ38aYzJXQyBhiw70x9dVxtvgCnUMjjI9psfWPY2lKKIamMs7kVKFzD2fhkkQCPWynPPubvsyCy78WMVLjKMWHd7Mjp52oNVexJS0IsUHLaF8LZWVl1HSM4+QfTnxsFP72RtqbG2kbHIeJcbqa2tHY+RAVG0P4HBfE6mGaasopEWKwkBUTHkVcTCCK8XZKi2qZcA4izLqFg3uz0Ues5ebV8xGNdVFVUUZ5XSdiJ1+iYuOI8HNFIdbSeaGK4nPduMbHER/jhvhbBwtgrKOSPTt3U64J4/Y7thDmIEY12kdteQUNg3Ii4gIZrjrBnrxm/KIS8Rzvoh9HQqPjiQ73RCmBCcG/KkqoqO9G7OhH9Px4wrydkRjUDHQ1UlJaRmOnBiePQGIXxODvLKHtQil5pU3o0TEyLCFqYTqR/lI6m9pQocTTLxA/DztE07ETD0x3ZoFYAuMdVezf/gH5+nDu+dE1BNtJ0IwN0HC+lIoOEdEJvrSe2cPuJiXrkoIZbmpD7xRAbGIcob6OiI16RntbqCwuprpzAiffMBISY/B1UmIyaBjqbKK8oITGARW2noFmuwY5S+mrKyU7uwq9lZihET0hS1eT6Kri7Okc6volRGSuZnGo29QC7cXdyXPnCrnz9tvNmy3z5s3j6WeexT8gwAwuLL5ERkbai/nw2W1UzL2ZP9+2CCsB6E0M0lBeQklFM3obH6KTFhAZ5MhETyslFR1YOckYbqqmbcyKoKgE4qPnYCs1ohrooDI/j/MdI8hcfIhISCLa24ah9gpy8luYs3AJTk1HeOrNFm74w32keJjo72ik9GwhDYMmPIKiSEqMxM1GhkE7RnP5Ud5p9+KnaxZgI/mWwQJzCsQIFfve4PmsPq7/3a9ZEWyLVq1msKWCYzlNBKZnEEYNTz+Zhd3CDJIce6np1Jsz1RYkhuOkkGLUjtPZUEZ2YRXj2DAnNoWFkX5YiUGnHaO9qpizZbUMGxR4zE1icewcrMUjFB/eS/GYDXajLbRIo7h+YwKGjibahnTYeQcREeiOdMqRdnJnfEYyC4T0/9Fq/nnvbylL+xl/u3MRcgHEqYeoPHOCshEv1qxJoPfQ33ngPRk//0UcPRXVjIo8SFiSxlxfR6SAbrSTorP5lNf3IfMMZ3H6AoKdlBiNWgbbasg/fpZ2rQmngAiSkuIJcIT67COcrhnF3tBH1Yg1K667ngX2vezds5/ybgMRi7ewLtED9JZB5cv7438AFghn71Sc2/UKO8vlJCYGYWfoIbegCrfFt3Dbel8K/no/T2RLWLdhOYFOBuoLzlJtiuXHv7gSr4F8XnzpNNbhwfi5Sulrqeb8UDB33r2Ulm1/5tm9Iyz7wXqCXYy0ny+gRBvNT3+0Bc/hct5+cx+91v7EhwkT8yYKuxWsuuoqEu0aeP7XvyefCDKXJTI3OpmUuZ7ILFjAzRQsEHauBVjwkz8LsOBBrohxQ91VTtb7p9H4B+LpKGagtY3+IXdW3rwE1YG/8vjebhYsXcY8Lzmd50soHfLn1ns3oqzcx7s5nQRERuIhG6e2oAGXJRtYFw3vPP8OuvhruXGxnjd/+zSiLb/hjhRrTr27lzZrDzzcrdGP9tJcqWP+1nUkBrkiGSnjlcerSbtvNeHu38bMAglSfS8H3niRd3Pb8Y1PZ0lMEN7evni6O6KQK7C2EdOw9x88/E4pIUlLmB/kzFjLBQqbrNn4g6tZ4DrM4b25DEpt8XKzwTjcSVmvNUtXLyFg4gJ79+Ux4RbIHDdrBs5X0CYLZNPW5ZjK3uXRN/NxmpfIouj5zPWT0NY4jHOQH34+Xrg42pqzDixwtS/F1ZmABYgkGAcref1vL3Gmz4qYlFQSgv3w8ffBxcEOK7kcuWSU4/98nDeLdcQtSGaul5zm0kp6rcLZdHUm/oY69h6pQuzkiJudjOHuNtpFAaxYkYT7aBk7s4rR23kwx1NJX2Ml9cZQrtqSiiH/E15+rwB5UDSpyaGIrRQ4uvviK+unsKAUu5jlLI4NxUE+tXXHzMKCXLa9IMCC1Vy3aTFexk6yT+XQNCjBzcUR0Wgv7WMmwpIW4qsq5Z/vHUPjGk5azBzEfY1UN2uZl7mWxeFS8j4+RN24HP9QD4xDHdT1O7J4bRqODYf5qFzH0tUZKGrzOFplYvGGTHxpJudsIyJ7we7Q1dGD2iGE9LR4wl3ElJw9QpHKk8VxsYQ6yy0WEpqZYwhCnNBQd2InL3+Ug8o+lMWLYgkM9MPbzRUHGytkCjnjDad45sVdNIu9yVwYhaO6i5rqftznZ7ByUSC953IpaxnBysMNK8boqh/FPWI+KfPdaDhzkoKaAZz8vLEXjXChsh+P2DSWRMnJ27mdo1XjBCamEhPkgUKrQWrngpd/AF6ujthYyf93LYWvOdudMViAmvrc/bz/3jF6beeQlj6fEH9fPNxdcbKzRqGQMFydy3sv7aBa50bCslgcDF1UNQ3jOm8Ra9KCGK4tpKimD6WjO/amcbr6R3EIjiE+2J6aM9mUd2jxDfGC4U7qWw2EpC5mvmsXu9/+kJJhexLSFzLP2w6ZRIadizPahlrq2ozMzUgnLswV0RS1hWYEFghZaIZRSg7vmYQFa6/iyjRfeqpKOFtwgRGlI85OUoZb+9DLvIhPDqC/5AB7TjfiFplMlKeMtvoWhsTeLFm1AJu+Mk4WNmDlG4qndIKu1mGcwxKICzGReyCXAY9k1kWNcSwrB33UarbEOnMh7yxNYxKcvR3Q9fcxPKIgPDmVBbFuDFRWcu5sN24J8cTHuiO2UMBqJjMLtEOtnMp6nw+ON+CzIJ30mDB8Pdxx9XDFRtitZYyKE7t4a2cOsrDFpIc5MdDWTOuAkgXrVrPAW0dRdh71I3Lm+NoxMdRP14SCsIQFhElaOH4gm17HIEJc5Qw2NNFvcid9QzpU7ee5906jCExiZXIsfg4yBvtHsfX1IcDXCxeHyVg7Xdd0wwJB90c31EbOnvd563Adc2LSWbRoHp6urni6uWJjJcOk6SJ75xu8ebKTuCXLiXAy0FrXTJfBl803rcZT1cjxU6VMWLvg4yRhsLeXXpEnSzKScB2v5dC+0/TJfQj3U9Lf3kSrxpXM1UtwaDrC3/6ShTRhMenJIdjZy9HKPZjrMEJpfiGaeeu4NjXYvDs/lWt6jyFcuhPh+MlFWPDXbZTPvZnHb1uIaLCdopOHKRywZa6HAzrVID0Do3gnrSBSdIFnX/qQUe8kNiT6oeluoaZmkMD117A+TEz2rixKe2VEJPih7e+grlNB2toM/NWFvPVOIXE//DFxfSd44o0Wbnj4LoLHStl16AJ2AT64KQRo3UW7OIitV6TjLVXTWHqIN9u9+cW6pG8fLDCnQ6ppLdzHs//YyYRHCuvWJOLr7oyXlzcOSjkyhZSJ1kIef+zvVFrHctOqKGSjXVSea8B+yVZuzpxDY/Zhci4M4xrmj1I/TGt1Py6Raaxc7E/jqU/YmdNLeGI49qZhys81YBOxkuvWeXHyLw/ySqUNy9csJiwkANvuFlQeoYQG+ODq6oitYmo6aJe8ZMZggZBHoenm4N8e4blCWLMyk4Q4f1zcfPBztTNnIytkJmr2Psstz5Sz8ZYtJHlZ0VtVTFmnA1t+chuJ1i3semUvI/5h+DhLGe/roLVWTuZdW/DqOsEL7xXjFh5JsKuI5vOFVIoXcP/dGbS/9wx/fKWYsJVrWZIWhqPBhMZkQ1C4kuw9n9Dqu4X7r5yLSaOfMm75j8ACTKNU5xXQZnQnYp4P4v4yXvjTc/TH/5wnH0yk8NEf83hZJH967BYinBX0nHmbB17q5hfP38X424/wSl8sD957Bb52UtTdtZy5MEJUyjxaX36Up8vc+NUf7iDO15aevDf41cv93Pvo91EffIV3L7jww7u3Eulli0jVyLtP/p3KgCu4f70dLz70NGMpt3HvDam4KuXmFC5Lrm8GFjzE5lhrCrY/xbYCBevWp+JjL0fdW8PeXfn4bvkBCT0f8sxRG+558FaS5jijOr+b3z57nmt+90OUx7fxbLaWTTduIiHMnYnmViYcg4nxHuWVZ95CN/8Gbs0w8NZvn0Fy9YOsE5/hyXfrmL9iMXO9HBBrB8jd9TFtAVfx89uW4Wlo4OPXmoi9IY0AJ+W37xjCpCYQqr4mSorKqKgsp661D7VGjdYmgMxVG1i1OIy+o9v4w3vdrL/9JjJjA5C2Z/PokydIvPVGwvpO8e6JdsJSkwn3c0ai6eTYB/tRJ17J9UkudPeM4+jtj5eDkdKPXuGtSjk33XMrznU7eSarj/U3f4/V8X70le/ntZ35aEUSrK39WLJ5E0lzPRF0+qZ6zQgsMCdB6elvrTbvtpZX1dDR3Y9Kb8LaO4a1a1aTGmHHmVefZmeTJ1feuJnUMCeaT+zgreNjrLx2Cbrc3RzrsiYhORp/V2tUXec5cLCSkI3XsTxESWfbMLZePnjYGyjf9ybb8224/sdbcKzI4vUTA6Rfs5WVSXMYay7l8PF8WrpVuIfFsTRjISGeDmaoN5Ud3m8EFkSv4YaNqejKD/Dm7nIcw6KJm+uNfKKLM8cLUHklkuI9TNaxGgLS13L1inhshsv54I3d6CJXsyZKxsev7aDDJozVKxcSaK+jo1+PR4gf+nO7eL9cx7J1K1HWFZhhwcJl4fTlHaVsxI6oBTEEOMvorjpLdsUQMau3sCE1mK66AionXIgPC8P/26hZYE7L7aeuspzS4nKqG1rpGx3HZHIiPDmd5atScR8p5h+vHkIfuJDvbV6Mt7iNA299QJNDNIui7Dh3LJ8h2wAWxIVgL56gJu80F8a8yVi3hADZCH0qCe6+nkj7K/ngncOM+6eyJcOb0r17qTEGsvGaNQRomzi2+yCl7UNInF0ITVpKZup8/OzlUz4vPDOwYHK8040P0FR9npJzxdQ0tNI7MoFJ4UhwwiJWZKbiNlTG+28dZNgrkauuW4mPqYW9Hx+lRRRAWrQDVdlnaMeTlJQInBilqugctSP2JC9Owc9aa9498vERMluy+SirFPuEFayN0HNwxzFGfdK4/ppleEuHqT53htMFVQzrnYlMTGVhWgRugqjQFHd4vwlYEL3+ajZEijmZtYfT1SoikhIJdlMw0FBOQVkPTvNi8DU2kl+pIe2qa1kRaUfNqWMcPNtNaEo8dh357M/vYt7aTaTPdUYzMIJe4YyrVS/H9+fS75HKFbETHN+bgy40jQS7fo6eqsQudAGJ4a5oexopPFuFxiOR629Yhn1/G5UVfTjODWdemDMiC3eMZgoWmGOYSc9oXxvni4soPl9Nc3sX42oDcrcgUhevZHmiN815+/joQDUh625k60JfeivyyDpQik1UCnF2HRzYX4xDcgZJgfaoepsoKqxA5RzFuuXRaPv6kbr6460co/jQbvaXqVh8843M6TzNKwebSLv2FjbHOtFUeoqPsrIZNShw8wwmOSOT1LgAFEx9l014zOmGBZ/Zrp3zReeoOF9NTUsXaj1Y2QaQvGYl6dEOnM96nx3FIq665xbSvEXU5B7jw0OtpGxdhUP9CfYWjxCXuZhgJzEDLVXk5lXjsGgL1y5wpam2A4WnH542aspP7GX3mRGW3XQDc8dz+ecrhcTedR9XL3Cjv/k8hw6eomnQiG9INItXLGWuu82UtYi+GVhwC49/fz495w7x4uuncVu0jLRAJ/RjPVQW5lKpnstVy53Z8eZBPFZ/n7vWRqDrrmDvK2/TEHkNP0615t2XXqNcHMktV6bjYWOkq2sEB78ArHvP8OY7ecTf+Uvm95/gyTdb2PrzzUwceoc9HQ6sXp2Mq0JPf3MFx45cIPz7v+SHSa60Vp0hq8eNmxZFofy2ZRaY53ig1wxRW3qO0pIKymuaGdNqMRocCUvJYMMVi3AdLOPJJ15lPPZafn1jGkpNG8de+jtHbJdy/0Y/drz0Ot3uC1mbFohUN0pj4SmONzhx68+/h9dgFTWDCoLD/ZEO1vLBtjeoc17FQz9JJf/p37BDlcHvH9yM50Q9Hz39KiUozVDbI2U9N2XGYy3YbCqTvItZLTOSWWC2n5Gx3gbyswuorK6jsaMHjUGM0jqYZTdcQUaMD637nuWuV3u5/4kHWDbHmqG6Izz96C6iH3ycha3v8NAHA2y+YRX+tlJ0o+0ce3836oU/4keZCsrLBvCPmYubbJQz7/6NF8748/Trd6La/jh/PKDjx4/9kvQge1RtFzjw4V4qh1RI/ONYv3Yl8/3szMeBp3r9B2CBMJFRU5tznPwmLd4BHihUDbz3+kfoYn/GMw8nU/j4fTw3sYl//moVTmIJQ0Xb+fGjtdz31LUU/vkxahJ+wB+/v3BygSWcLzWJUcrGOfbnx9ihjuehX16Fl4OcwaI3uecvTdz5+6tpfO3vFCrX8btfLsdVKkIqHyf7L7/muZ54/nBrGG/+dTvOm37OPZmBiIVz1hZ65jcFC7bEiNj9x/v5Z6MT6bH+WAtKtXoto+MKojJX4Fr9Fs81RfOn+zYR6GCDrnYvP/tdNut/ex/J8np278umZWgCN39/RBNavOIzyAjW8Nqzb6Obfz23LhVgwbNIr/0Fyc07eGxfO1Fx4bgqBcpnNKs3OwRnsnlDnFm8Y3RIh5W9cvI8/xSumRA4NGtiaNWMj6pAKjOfc1ONjtDf30750SwOVEvZfO+dzGv7hKfylNxx+1Uk+Lkj7TrD//wui+gbr8Tx/B7ey27HLyIYF3srRCYDE6NjOCWuYUWQiMqKOnRyRxztxDQf+5Csbhduved2XGr383qOFTfds5n5c+zRjQ/RPzRuPq8kEsmwc3bCRiEzHymZ6jUTsEA4q6xVjTM+oUMsFaPTapgY7qero47Te/ZTaxXNzTetYPDEu5zSx3Hz1uVEeVrTfHoH23b3kLEpjqY9H5I3IGVOsECppRgNGsb1ciKWrGa+q5bzJXVMKGxxtDbRePYA+ypcufXnV+FUcYSDtXJWX7eReCEFUjPO8PAoE1ojVrZ22NtYm893TfX6xmDBhkR6T7zDS7vKsfbxI8DDFolRj2rciOe8JILlrew5OUjihjWsXRiMdKCM9/65naGgFWzOjGaw7DTHCqrQyJ1wVQJKXxKWJCA/v4cPK3RkrF1OftPeAAAgAElEQVSJlQALqk2kJHlQeWAfFSMyAsL8sJeL0KtVqK1cSVi0jOR5fsiNatRGiTk7xFI4Kth+ZjILhHOfOiYmVGgNmHehNROjDPb30liay/G8JjyS17EywsiBrAs4xy9h6/o4HPQt7Hv9DarkIUR7GMk5eoZeIU3e19WsQSIIYMmcI1i0KBrlaAvVLQPI7e2RjbVwdO9ZpHMzuHK5DyU5ZxhwjmHLmsX4WekYHhxmXKPDJJagsLHD3tYGhXC2cIrON1OwwGTUoVKp0OpBLJx/VI8z3N9NXXk+x/ObcY/PZHm4gpITJUjCF7JxUxqOmkb2fHSAarUrUQEmzh4+SYvOkcgwD+To0UzoUbqFkBgfhmSkg6YeFXYudow3l3MquwnvhWtZFW3k2IkyZBHLuXFVLDboUavGGBkZR48cW3s7bJTyaRnvvhlYsJXVgSqy3n2XIxeGCQgLxsVKbNai0UmcCQ6dA6M1VPTYsHLLlSz0FVN58ihZp5oISF9GoscoZ46dpGbIhLOrM7YKJa4hcUS5jnD8QB4D7gIsUHF8Xw6aOQmEGhrYfagEqznzCHS2wqTToNYp8AxbwLJl8bjJjWjUesQKOQqz5ollDjhzsGDyHO7E+AQGocKSML6NDtHXUc+5nDOUdopJuWIDYfo6DhT2sOCKm9gQaU97aT6f7MkH/wiCqOGjXYU4z4/Fz15q1ivQmKR4hMeRGOxEd00V/QhjoJq6ghOc7RCz5MZbCe0u4sMzKjbeeS0LA5SoxkYZHB4znwmWSBXY2ttja60wn6eejmvaYYFJ0AXRoFJNoDeJERm1jI0M09/ZTFleDmfrtMxftwYvVQlH29y447arCbfRUJt3lHd2XiBqbTqi4t3sOjfEvKQIHGQXz42LlcxJymCRn5Tz58oZFNnibGOgoTSX7Asi1tx0PVG6Yj7a2czS+39CRoCVedwdGR5GpQWlMN7ZTWp1TPX6RmDBvFt47KYY6g9v57FtOfglxhLgKMNoELRVwMFjrnl82/l+KYm3fJ+rkj1QdVey78UXKQq8mt9sjqA2/zhHci+gwR5fX0dMWmsil6TiPJTLWwIsuOOXJAyc5C9vNLH57uU0bn+RQ712LEgIRIbRrAukw4rwFVexLtINnVrFqF6CvVIxpbFvpjQLBI0FtWqUCb0Yqdho7jsjg900lBVy+PA5bNNv5e4VCrb9ZQ9u627hzvVhMNHOyReeYIcxmXszHXn58Rfp80si0d8Oo94weR5fGc66K9Ox7izlzPk+nLzdUUx0cuSj/Qz6ruVXP1tE4QuPcMT9Zp69IwXZxLi5IptK0GgSgdTGCVd76ynZbOYzC4SiP+OMqNSIJAqMWhXjY4N0t7VSdiKLI/VO/OChn+BX9zYPbFfyl1fuINzKyHDbKZ54YBuBv/ozEaf+wq+Pa1mzOBKlIHBrMjA+pscnYQMrojWcPnweua8PzjI1lSc/ZHtRGH9/+y4m3nmW16q9+NUjtxFgLWisqRnuH2RMo0dq44CLgw0yoYLeVDvuf0TgUNArGCzjmQdewLD8Fq5d6I+NlZp9f32EHJubeebhJM7++ac8b7iSV3+2DFvEDBe/OwkL/nozVU89xBHv6/nrT9fiIJNgGqljz3t5eK9MZ3T7C2TpE7n/ZxvN5eiGit7mnqeauPuP19O5/W8cmkjj4YeuxNdaiox+Pnn417zLUv54oy+v/O193Db/nLvS/RBNoYb2NwULNsfIOPiXh3i7L4UH7l2Dn60M43gHJw7lI45Ow638DZ7vSOCxH63D11aJrm4fv/ifHNY/cBcx9uOM6GVYiQwYjGMUZ73D3vZ5/PTOWI6+9hGGT2HBM0ivfYD03k94dJ+J2372PeK87JGJxjl/4jDnJdFsWh6Fs2KyRJulgOVyP54RWCCRMNFZwo4d+TgmZpKZGGIWFDSa9PQVfsDPnjzEgtvuY8n4Uf5aYs9dt24hxtsZaXcuD/9uL1E3X4Nn9Se8e17G1lu2Euvvgsw4SMmRk/S4BGPdmk92iw3L1i42q4wPFXzIthN9bLjlFhxqDvBmrjU3/Wgjsb52ZiG1yYob5i2YiyW5pqEnA9MPC0SIJEa6Sw6zK3uQ2BWZLAj3Mp9BE+lGyHn/ef6Rq2HrTZug6BPOiOZz85YM5rlZ0Xx6J//c00PGlQvo2vseJbaJXLNlKcFuNugHmziTfR7b8HmYKrI53aFk4bJUIoLcGCr9hBf3qdj4g7XYlx7laKOSVdesJSbI5VNdB0EIajpLmX1jsGBjEkPZH/DG0T4S161laXwAVvpBKvJK6BW542ZqYO/pUZI2rmZV6hzE/aW8//K7DAcvZ+2iSGSqMbRCNQORidGmIvZlFWCdupJ4UzUnGmHpmhWfwoLUhb7UHT5Ep1sCGzZmEOwsY7i1inPnO3AOiydunj+2F0thTTWQzAgsEOLEeAcnD/4/9s47Pqoy+//vqekhvRcSAiEhPXQCoffeQRQL9r66q+Lqqrtrx66LokgVpPdeQyBAem+kkd57m/p73ZlEWdf2xQzBn95/xMncmbnnnud5znnf53zOeYpFLkREDqO/o5lOELK5OJbNH22jxGYIU0ZYEXMmH7uwMSyYHoC54jrHNm4iy6g/Ye5iLp3Lpk/IWGaPD8RKoqAkI5G0GgkuNlqy41NpsfRhTEQYbvJajm0/TpnFQKaMciApJoYGu2DmTY7Aw0LaJXDaNWp7sI2eQWCBUEPZVk7smfPktVkzbMJY/JzNdUJxTUWxbF2/h2JjPyaGOVIUl4ls4EimzxyGZXs+h3YfJ7vDgRBvCSmXUhB5jWLBrHBsxe0UZWRwraIDmbaO3PwKjDzDmThqILKaLI4cvILCfQgTAtScvpCG0aCJ3Dl+EMZCmKKb77paq/ZgK7NbBQtm+HRyeOcBkprsmbVoOoMcjGiuyCMpoxSlqQXahlzSa8yZMm8eI5wgI+oMh6MKcR8RyQg/C1paFEhlEhSNJcRduER2sx0jhntSmZFBve0w5giw4PBFFN6D8RWVcS6hltCZC5kQaI+qsZz01GyqcGTEyBCczbqqd2/yYUb3SmMoWCASqaktTOei0N3BbRjTJgRgKeg0djaSceEQXx+IxWb4VEbb1nImqZYhc1Yww9eMkpSrHDh4BVHfAPrLCzhxoYxhK+9jQn9L2usryc3IpLxVi6SzhqTsdobPnk6Ik5jipHMcv5CHz7wV+FQmsvtSB3MfXsRQd1Od6JquRaNuqe3pNno9vbNA+J0q6ouziIpKQOE6lNnjAjGXaVErmsm/eoxNXxyH4bMYbFNEVLkjD907n37GHVy7coate7MInBmJPPM4Z8vsWP7AUgZYQVNVEWmJ2bTbeuLYnMOJKzUMmTeHMBcJJVmxHDiRi/+M+QQpk9izr4Txzz1GhKschVpI1vTdJQRX64nYTn8btPS8ZsEPyhD87ubNlSFcP7+HDzZnMeGxB5gywAplRxPXU5NILTXGr5+aPdtSGbbqHuaG2dJalcnRz9eS0HchL8wOoLasEqWRCRJlB41lmZw+cJaWwGks9Gtjz/YYQh7Qw4J3NhWy4PFplO/+iovGI3n2/qlYSVS0VBVwNToFk6HTmexvj1BxJazbv3HY6oSP62prefutN3nm2b9i7+DQI63i1e11JJw6yOUGD5YunYS7uVgnzthclc62V97knMUcXnvIi83vHsF59kpWTfNG01pK1OfvsFs7nL9Mtmfjh9sxn/oID0zph6iznarceM5kdDJ0pBfpOzeTbTeJe2YFYKJuI3bXJk7WDeKvz0QQu/Z1Trvcy4f3hCNR6AXYu8XlezLOM1QZgjBO2opjWb/lIt6zVzI7xEFXrqNRd1AQtZG/vxrF+H+/wciGPaz+xpL3vroXb5mKxpILvLP6c7z+9i5hCR+xOsqVN99ciacw5lX1xB0/Ral9CG6Fx9l/3ZX77p2Is4URVVc389IWLa9/+QBtWz5ma54bz756N27Gal0paXfb2p60XffYvbWtE4Ua6MpoXrj/HcQzH2HVZC86y9LZ8vYXFPvdz5o3J5H9/l/4VL2I9c9MxFwkpjFhK4/8O5PH//MCLmnf8NY3pUQunUF4P0vKrh5ia4IZTzw3n8p1azigHMLqZ+bpYEF9wkYefTOfh999As/ik3yyOQ73yOlMCXOlvfgqWw6k4DPzXpYNrOWdNzbhuOg5Ho70vG1hQV3sZh5+K4bFf/8HC4JtKU/Yz9qNifhMn8nwAbbUZ13h5LlKRty/FIuLH/NBcRhvPDkbdwsTFLmHeOqVi8z9+8M4ZR/maKERIyKH42raQeqxrRxpDuPZFQM5+p9vUA2+k3snatjw3HuIlvyde33r2fTxfjTBkYwd3A9ZUx4nv43BasZyFozsp9vV0FOHIWCBoHwrai/l+IavOFdvxYhhwxjoYYtU2Upu3DEO5Vtzx31zsEnZyttXLXjk/gUEudnqdha89PIB/O5cxXjb63zzzUVMfAczemg/JPWZ7DmUi9/k0YjTDnMox5RZ8ybhb6cl8eQ3bE1Rs+L+B/AoPc03Vyy46/F5hLpbIP6Nyv0/Z+eehwV6xfjOykS+WbeTMmt/RoYH4ulgjraxjKjz5yk2DWLJrBCKDn3Fee1g7l4wAT8HARbsZO2BCsYtm4N74xV2nCjFe9hQwv3sqMu+yqkkNeNmD6H5wm4OXzNiwuwJ+DuKyTy6k28vi5j35GKc86M5d92M6UtmEdLPDslvbJH4U7YzJCxoLbrI5x/vRRU0jTvmj6FPXQo79pyhztKHiMH+WLYUcO5KFhZ+o/CXFrDvVC2DZ09nyggvJLXJbPt8Gw0+k5g52Ib401dpsfQgOMgTSXUmJw4kYhs5kYGdaRzL1TBhxmSM8y5xIkvD2OmjMSm5zKmEBvoNGUKItzn5CVdIrjRl5ORxDB3oiKyHfNEgsADhyVoz6ecOceBiCXYDghgS3Jc+ci0VOYlEx5ThNnwcw9zq2bM7HdvB41g4PQgLZRFH1m8kXTaQKeMHUX7+FOnNFgSPGoKbcTPJZ2NptPUlxFvE5aNR1Nv4MX5cKBaNWRzedYoG+6HMntCXnIQ4WuxDmTt9DJ4W0t+s3P9TvmcoWCBStZAZfYLj0TkYe4cwJKQfVsYaqrMTiUkqxSlsjE7A7OLJBGR+EbpuCAIsOLjzKFkdzkwYN4Ca5GgSyiUEDx+Gj0kzSfFJ1Bg74WnURPLVbMQDRjFllCctWZc4ciwF40ETmRoi5dKVLEwDJ7NiUiAmPfJM48etZ0hYkHByLzuiSwicvozFQ+3Iij7JqZgCrAOHMmSgDVUpiaRdV+I9xA/Kk0moNmfa/AUMd4H086c4KMCCIUPw1BaRmNeC1+BheMjrSYi5RJ7SkWGhbpTHJ1FrP4I5oZ2c2h+NetAEpnpriT4ZQ7P1AEaO8EVTlk1CYgmWg0YyRdCV0Im5/la8B4aDBYIAdQHRxw4Sna8hJHIsga59hBdJS4wjqdaY0RMjsKqO51h8LUPn38UMX3OKUy6z78BlJL6jmeCr4tzB8zTaBTNpjDedZde4klSMiUtfrDuyORHXyrgFMwnq08LVqGOczGgiYsEKBrVkcyi2gzkPL2O4AAt6QAH859bbnt5ZICRI7XVFXDx6hHM5aoaOHYGvpw2Sjjqy4+KJz1IxfH4E4rxznKhw0XVD6GfSQW7MKTbtzWLo8sUMaE9h77FMHMMjGBlgRXlWCjFpLQRGDsGi6Bzfnq5izIrFhNh2kHzqBMeuNDD8zuUMluVw4OB1Jj73FJFuRjpYYIjDsLAgge3vfEG6/0reemgknUUpHNixn1zLEBaM8UfWWMTVy3E0uo1jhmc96zckM2zVfcwLt6O1MpPDn60lwXsBf5voxNmDJyk38WHscC8UpZmcP3gZbfgkpnjXs33zZcIe/SuD607z+qYiVqxehW3OUTYer2DIjIkEucu5nqKPceY8tIyhzgK46hl7GgoWaFVt5F05wqa9aXiMGM+oUHdMUVBTmMqRPSm4z7uTuQMa+fidQzjNuZcHpvVD01rCuc/eYRcR/PPuYSTs3EJ0lS2T543FUVRH0onzFJoMYu5UF46/+z5ZbrN4YGEwmspsjm/dRqY8kmefmUTmxjc55/IAH64ajOQmNVh+ja8aChboCnVbijjw+VrONQ1gyZzBONlaIO6oJfH0CS4V2nHv83cgu7SW1busWPPl/fSTq2gsjuLN577A6/lPWG6ewNtvH8V55kLGDXKkrSSZIzuT8b9nKdKjn7Ch0IO/PD0Pe009sTu/4stoa17e+DTGhz9n8zU3nn9tFR5dsODX2OJm3tMLZQhCP7AGkk8f5UL8Ndpl1nj5+WPZlMXpPDkLVs1BcvYLdion8I+VwzATSWhOP8Tr6wtY/NyDhFg2kX71CrGxyVSrpJjZuxM4dAyjBlkSLySDqkGsunM8tmYyGtIP8taG68x7+i7CrBRcS43nyoUUqoQ+8aZWeIeNYlSYH1aKPHbsPofViPlMG2T3m9TSDLWzQOiG0HLtPJ/vymbkksUM79sHFM3kJcZwMTmLqsZ2RNZeDA4MJSzcjZKjX7KlfCCPr4jEycwYZeF53v08idH33UmISTVJSQnE55Sg7ARLO3cCIsYQ5qLk9L4zKH0imRQIZzfvg5GLmRZgS21uMpfiEsivaERl6oBv/0CGDg3A0VJoUNNzh0Fgga6mSEtrVSGZ13LJiMukVqlApTLH1ccLH0GFeYAt1dHfsj7NlMULJuLraI24OpH//OccHtPmMyHQmtr8DGKjr1BY34a0jwMeA0IYFtofWX0OZ85cobCmGSPrvvR3l3AtKx9L/zEESCtIuG7B+FnD8bIz6TEl5h+zuEFggfBFGgW1xbmkZ+aQm11Eo1KJWGyDh78v/oEBeDuKiN+/jVitP3MmDcPbxoiy+BPsiqolfOokQj2kFCbGEZ+UTmWLClNHD/r7hxE2yAVVZTaXzlwkr6YdEzsPvB2kZGUVY+Yfjh91lLZZEB4xmL7OljrQYojDULBAEKzqrM7i+OEYVH3DiRwWgJ1cSUVBBpevJJJfWodIYoVnQCChYX5IS6+y/3wN/mPHMCrYDXFDNkd3HafFbSjjR/jSeT2LxKQUrlc30KExx61fICMi/JEUxnKhUEXwkFDk5dkklWgIGBaOp5WC3LirJKXnUtuuxcKlH/6BwQT4uGJpKmQdPWNNw8AC/W9TtNZQlHuNrIxMrlfX0q6UYOngjo9vAAF+fTGuT2PvkRz6BAxlUsQAzJVlRO0/SL64L2MmRODQUUpCfBypeaW0YIaLhy/hYYKGg4iilCtcSsqiTinF2cMds5YaqmuN8Ar0RNHZANbeDAv1x95EaJ/VM7b64acYBBZ07VpStNRTmp9DcmYWReW1dGrEmNu44usfQLB/XyRV2USdT0fmFUZkZBDmHSWcPxlNfqctoycMxUFdSeLVeFJzSuhUG+PkNYCgIQG4mijITbhMbGYhHXIr3N3tEVVW0ay2wVuA1i2tmHkEMTbYE3lPOdmPmN8gsEBo/6VtJz/pChczavEMj2CUnyOKpmryMxKJS8mkrFmNhZ0HgwJDCPAwJifxMul1poyaOJEge8iLv8z5+DKcQ4cT4qQkLTGetIJy2tvBWlCgHzYYL/NW0uKzaLYayHAvBcmxGag9whkX4ExNXiqxCcnkVTUjMbenn28wg4P642hj1mNzoKFgge42qRU01ZaSk55ORlYRNU1tiOUWOLj74B8WgI+TMSVpMVzIaCRowmwivEyozEnh7LlkxN7DmTrSXRdvxF1JpLC2BZmVE17+IQQPcEfWXEB01BVyK9qxcnDB0VZGXXUFItsBDLCRUVSiZsjUCAbYGfUIVLmVsED3XRolTbXlOtvl5l6jtLETqdwUO/f++PsH0F/YuRJzhphaBxYvnIS7vJPrKZc5eLqAwNnzGOai1tWdJ8SlUqkQYW7vzoDAMEIGOKGuzuXimQtcq+7AzNYFN0czyq+X0GE/kFGeEvLSGgmcP4NBtrKbFrv9pVnSMLBA/9S+rTafC/uOcd19AndP8UeiaKP6eiaXYuLJK25AZmKLV0AAQaG+mFSmsv1ADkHz5jPe35r22jyidu4iy2USD04aQHlOCglxSRTUtoDYHGevIEaO8sOkMZszZ7PoN20BPs3J7DpTzdjls/CS1pEWe5XExHTqMMbK2YuBAWGE+bti0gOlkt12NRQsEIIBRVs9hVlZZAu+V9UAyLBwcKefbyBhgV4YNWSzedN5bMfNZ+EodzTtlcTu2MgpTQhPLhuHtjqP+CsxJORVoJKY4OAZxKihgk6VlMKrZzkZm00rMuy9fHHXVJKa3Erw3InIC6PIsJrA/ZN8EN+kBssv+Z3wd8PBAt2kR1NlPimJWeTl51DZpkUuMcHRN4hAXz/8vK25fm4Ln52z5OmXF+IhVdNcGcf6D/bgdvcLLPaVkRt/maj4ZMoaFLouOCF+oQwZ4k1nYRwnD0dRqpRh7eiNr4uYy9Hp2IyfS4Qig4tlNsy7YyJ2Mk1XC8tfY43/+3t6ARbof6Ra0U5LSwsKtRgjE1OMJGpa2tWYWprQUVFEldYWHw8bJFoRquZy8krbcfLyxFpoeaVsp6WphU41SI1MsDA3Qy5R6xR1a9QWeLraI5eJUDRWUlDaioOXB1bGUjRCPVhzCx0qNSKxHDMLc4zlUt3i1tragdjYDBO5sGfu/27I7jMMBQt0zq7qoKlFibFQLyv0jRVETJWdtLS00qlUI5KbYGFmipEcmsqKKO80w8PNDmOJBE1bDfkljVi7umNrKkHZ2U5za7tue5TUyBQzcxNdTW9baztamREmMhEdLW0g2EQoM1AraWttoV2o25XIMTMTbCU0/OjZw1CwQPiV+t6vnbS1CHXQarRaCUamppiYGCG0Zm6tLqW0WYKTiz3mchmizgaKSmoxtnXCro8pYq2K9hahZl6lq00yMTPTtVQU6V5vpa1TCcLrJlLUik60EmOMxBoUKjEmZkY9UvP3c9Y2GCzQOZ8GRWc7ba0dqASnEcsxMTPFRKe3oKSurIwmzHC0t8FULta1ViuvU9DHzgErc6FNZTutrW10qjRI5CaYmpogF/qIa1R0tLbq/AqJHGNjGWqlAo1Y6LurRaMVY2QsRyrpSST131Y0FCzQmU1Xd98hDDKMjeQIlyHUB7a3tdHeqUCLTG9HYynKphqdzcxtbbG2MEakaqWyrAa1cR/sbfsgQ39eR6dS19PZ2NQMU0EhW9lBh1KLzMhIN04VKi1yI2NkUhEq4Z4JtetqkBmZYGJqjLyHbWlIWKCLn9VKOtra6RAEl7QglZtgYmKMXCZB3VZPRXULUktr7K3MkWg7qK2oog1T7ARflEFnexut7R2ohfFuYoqpsZGur7ZamAvaBJ/UIpMbI9O9pkWim9e0IJHq9Bx6oFT3J4et4WCB/iu7dR/aO5S6luJSuTGmJiYYycUoWxupqW1BbNoHWxtLpJoO6qpradPIsLa3xUwGivZ2Wtvb9bYzFuwuzGNalB3ttLZ1oNKKMBLsqdWgVouQCKWBaBFL5bq1tef2nP2vCQ0DC3RWQ9UpaAVokBoZYaxT0O/yF90cJviIEWampshEShrqamlRSrG2s8PCSGj7V09NYwdGfWyws5Cj7OjQ+59GPwaFuU8qaEAI41gsw0iqRaFQ6uYIYU3V+7swJ6oQCXYU1qgetqVBYYE+6/1Ou6BTpQaxFCPd/GOEVKSmpaGOuhYllnZOWJtKUOh8sRFMbXC0tRDU1vQ2UKh1NjAxNe2K1ZR0tLfR1qHUvW4kl+kSbME/ZVIJGjUYCT7agwnaTw3ent5Z8P33dNmurV0f14mlyIxNMDURxpmChtpqGhRynF0cMBHqy5vqqKptw9zBBTszIT5W0NYixMda/Xg3M9XN+YJ+RGdbq852wlprZCzoNylQa4V5ToJaqUFuZoK8h2qcf8xuhoIF+hBFv04Iiaq5TltLeE0fX7R2KBBJhJhFiGfFKJvrKatqwdzRRTdGhbZ/NeUVtBnZ4unYRzdvCv6ni+lEUt1aK3SjEHIIYS6VmZgh0ypobRf0k0x1sYpS0MVqaUWpEX03zn+rhtcPbWg4WKBXOdSobrhuAZzK9P4j5BvqjiZKS2uR2Trp2l6j6aS+rJRajQV93ex141rR3kpLa4cuPjEyNcfcRK6Lu4W1VrCNsGNFYmSqW5c7WhXIzEx17ZAVYhMsevABxk/5nqEEDrtWW5SdHbS1CvGWBqHtuGADwW+E6ailupjrDTL6+rhgKhLWmAauF1Ri6uqNSx+5LjdpbWnRz3kyY11eayS0ZxZiyOZm2pRqJFJhDZbq1mWNzBQzsZoOtQhTM5Meab/+c/lFr8ECIdMVHF9wJK1GCC+EVlnCQ32trgZHyNfF3xeudG1A1ifIunN1tbsCLdJ0na//t+DxQs2GbvLQPQ7SfdIN5+n/rq/nEIQM9WmkWJggv/v/m0+ADQkL9Nf9g9/Z9Zr+mvTCjN01ZsKlfVez110r2lXDJ9LZr7smrduGIoSnoUJiKHyGsJuh+986u4r1thP6FAv3qSe2Q/7Q0oaEBbrvusFe32kG6PzvBn8RbKP3oO+eKOp96nsb6Gogb7CBYCvde7pe++7fXZ0Y9D5u2MOgsKDbl3Q+871mQLcPdP+3e+zpa0R1FtNL7XbZvbsI8sax1+1XP2Y73bkGtp0hYUG3z3Rfm94DftyPvh9P3TV7P+F/3fXfXePwOw0M3aDtSs+67d91v/Su2T3X9qwfGhoWfGcv3dzedR3dY0+op+32tO8uXT/Sun3xu7nuO42QrrH43VzQ/Znff363hQwxx91ofUPDgh+3Xde6910Zyn/XiP6v7fRuJdiie2t3d11kt1aNtmtdudFehrad4WBBl66M/uK+31XyX/7SFXvcWM99Q328LhLRTX2CbbvX2q41oyveuWGo/leNbvc906/1/73O9NTINTws6Io9blgvdCP1N5Wl0KMAACAASURBVK+13XOnPrQT7KMf5/r7pPNTA68X3ffAcLDgB3HKDT7wfZxyg/bRDeVkOlv8hJ/+2LqjXzu6fPwWrLWGhAXfXV/3uvgza+1341rQX9Jjha54tjt/+O81Wni/rpSgy5+Fp2zCnKfLWbrLXb7LS7pi8K48pqfGrPA5BoUFXfHx/8zt3XlR91z3A00BtIKtuiKb7rmuy57flV/c6JM3zH/6NULvgz1VqvFT9jbszoKub70hN+2e77qvS3et+sT2Ox0VfcbaHavo89Du3EFzQ34qxMg3rgff5xfC+79fl3vS1374Wb0HC37uqrom/xuzq26hlV8yhn7Yf3/82vN+6XN/7d8NCgt+7Y/omiTRqWreaAt98HE7HwaHBb9w8f/jL7fagX7DzTE0LPj5n/bDkfcbLuQWn2pYWHCLL6YXvs7wsOCXLur363uGhwW/ZLvf798NCgt+v2b5Vb/8VsCCX/VDfsdvMigs+B3b5ed+umFhwf+nRrvhsgwOC37RhP+71v5eVt9bAgt+1n7dIr+9mKD+4v396TfcnrDgN1xQb596+8CC3rbEzX1/b8OCm/vVt8dZvQsLbg8b3Myv+BMW3IzVvj+n92HBb/v9vXn2n7Dg5q3/Jyy4edv9CQtu3nbdZ/4JC/7vNvwTFvzfbXbjGb0PC37b7+/Ns3sfFvTm1f/27/4TFvx2G/7XJ/wJC36bQf+EBTdvvz9hwc3Z7k9YcHN26z7rT1hw8/b7ExbcvO3+hAU3b7s/YcHN2+5PWHDztvsTFty87YQz/4QFN2+/P2HBzdtOOLP3YYFOu0CEVq3XKfi9H70OC0QiZDJB9EeNSqX+3dm0t2GBICYkiGOqlCrUBm691NO+futggQiJVIpEpEGlEhRYf98j93aABRKZTNcaUqVWG7zlV0/7Xe/DAr0/ikVCf2L178ofbyUsEEukSCTCWqtGJajt/c6P3oYFghaBRCpBJIj5GbDllyFuU+/DAhFiiRiJRIxG9ftba4V7ckt2FgjxsUSCoAUsxCS/s5Dkf1z3doAFgvCcVCpBq1IarOuDIcbs7QELhLVWhlSsRqH4feUXtxoWSGRyvejj78xOP+W7vQILdAmZFJQqFcr2Vprb1Jj2sdCpsBr8+DGRwB780t6EBSKRBIm6mczUbDos3fHr64BM3C3iKAgWComwBLVaqUvyug9h8pQJaqdCgtzLiV/vwQK94GZ7TT7Jea14DuyPo6VcJ+aok2CRSBGUbdU/DGxEYqRCKwW1CnUvA69bAgt040dF5bUsStst8PJxxcpEqm832h08a/XJyPeuJEJIKCXi2xMu9C4sECERK6nKzaG40xiPvu7YmctvAAbdYEaLWq2+AWB1JcgIKvRCgtyDk9j/8aN6ExYICRuqVkoKrtOkNcPV0wUrY4nOfsJ8KJUKbQ/V+rH5nY0E2wlJnhaNundh162BBcLcpqW5uozrFc2YObji7mCJGL1NdBBBAPYaFaob+qsLoq3CfCyA596e237MJXsTFgh+p26vp6iojHapDT7ezhiLu1tXdSV4XQr0yhvWWrFYokuShY4ovQmjexUWCGuIVk1DVRnXK1uxceuLm62JTthaJzYtkeig1g8hghCnCHBB9yDkNoBdhoYFgo9p1e3UlFynpEGKl78X1nJR19ymH5siHbAXOjt9F83p7ScWQpLbDy70LiwQxOA0tNaVk19Qg6XXQLzsjdF0t+sTCXGKkAgLXbNujIW71mC0upylF5fa3t1ZoBM376QyN4OCVjtCwz0x1ujXT8FXhTkFrYob5zthPHfHfspeBqq3DBYI8xtKyjOTyO90ZUi4O3JdjKYXcxTyBaEN+A99SViHhcY7ytsUCt5yWCA4Vev1q+w828HU5WMwLzrFusNNzLp3Jj7mUsMOREFduK2W4uo2+jg464LKnxv4N3ZV6FaA/6U4undggX53hqqjgbLsRLZt3k292xgWThyKj48bfYyFwBga8i6z40QOXqMmMnqQC0aCAKJETGtxPIfPVBM4cRT9Hc0M3oLj52zYG7BA8EmxtpO6qiqyL+5h4+kqRsyYRUSYL26OVhhLNZQnXeBUejshkSPo72iJVCc6LELZWMCFk3HIfIcR7ueGqVQQkfwlLzHM3w0LC/TqwNrOZqoqC4jasY2r1S5Ezh7HkABvHKzMUDcWcfFMIiqngYQHedNHgAgCQ6Cda7HRZDT0ISQ8ADdbUx2EuV2O3oIFQjKmUbbTUHGNczt3EVVvReSESEYEDcCuj5ke4LVVk3T5ItlNFoQNCcPHqQ864WFNE5kXL1KIE8Eh/rhaGr6v+E/dr96BBXp/VHc0Ul6Yyol9pyhROTF00jiG+Htgo2vBm0XM5TwkLr6EBnlhKRPpFKy1nbWkJ6RQobRiYKAfbtbGOtX73jgMDQt0MEWr0IGCxOhTnE0qw8F/FJMiQ3FzsMJUqqIsPZ743Ebs/EMJ6++AVAj+xNBeXUByUi6dfTwJDh6Albz35rbbBhboAkEN7S0NFKVd4cTpGGqMBzBz1nh83e2wNBVanrZxPTORS2nl2PqGExHiibFOaV5BRX4WGdfqsfEJJLC/LRIDKKb/Gj/uLVigi6PUCpqqCrly7gznU6voN2IKk4b54mBnjbG2jeLsFBIzanAZEkGYlxVCz0khyWupyCc5IYtOpwBGhXohN2y0+ItmNBws0HcnUSvbqCxI5cKJ08QVGjNh2SxCfdxwsDamo7aUlKsJVMv7Exnpj6UAqoQ9Lp2NFGYkk1oqIXzMUNwtZbeVqHWvwQJBpV+YB6uKSLh8npMnsnCfuJApEQNxs7NCJtKiaKsjJz6KK6XGREwcx0AHYx3AUisayYu7THKzLRPGhWMjFwB076wXvVOG0L3WNlFSmMGF3du4UO3HPY9OY4CTE7aWctprCrl4+irqviMYN9QTmVYPsDSqVvKvniW21oVp08OxkQpdD35xaBnkDYaHBSJEAuRsa6SkJJtzm7/iQtNQHnh8Ej6OjthYGkNbLVdOnyRHNpD5E4IwFXd1cUFDbc4lDl5pJXLORHyspLfdrpdbAwtEIqRSoVe63ukqotfx8HsNvLj2MQaqikktUuioaR+hZ71Yglwq1U2WGoEg6yiL0LdZpkvQhAmxmy4rVfoetMLTI4E264lMV9ss3VajricmajVKlRKtxAhRyXn+/VES055+gKHOUhRKDSKp8BkSJCIRGrUKVReR1eoWcgkymUj31F3XHqq739FPuPMthwW6J71KylMvsnfHCfJqKsnOyqXTwh0fFxss7AYyadFcxga5UR2zgcf+uQ2jgPk89+RyglzNdU/YqmO38NJ7Ocx64VEm+NoguxU7PH7CfrcaFggJm6q1jMsHD3L6ahblFXlkXG/HzccLO3NrvAZPZP68CCxLzvHux1H0W3gnC0cPwFIu1gXU5Vd38f7WTEbesZIpoR4YS3ot78BwsED/ZLLpeipHjpwgPqeQkpwsKjss8PB2wtLSnaFTZjM1zIKYzZuIUfmyfNlU/FyEp5ciNC3X2P7hFxQ6j2PZ3Ei8bEx6bbH9MbfrDVggtLtpLsvg7IlTxKbnUpCVS7nCGFc3R2wc3AgdPZUpY8Jx0Jaw++uP2XWujvD597JiznBcLOSgLOPIp19whYHMWzKDEFdztDc8FTbIavuTY1ZKYWEBx44eZcTIkYSGhqJUKg33E3RPJhVU5iRy7OQ5krOvcb2gmBatGY6uTtg7+TBi4lRG9dNwbvs+8o39mbNoCoMcTXV9ipoLrrJj12nanIcwa0Ykfa1kvVb6YUhYIKy1nY1lJJ49zfmLieQWF1Fa24aprROuji54B41k0tSR2DYksmPHZfCNZNmCkTjIBdVmBXlXT7L/TDb24ROZPT4YC8mNuzMMd3t/7Sff6p0FwtqvUTZTmHyZ08ejSM0v5Hp5FR0SK7w83HBy92PU1KmM8bck/dROPtt4EnG/cdx7/xKG9bNBpGwiI/oER84V0Xf8fGZHeiHT3PhU+Nde+W9/362HBfqnum21xcSfOcmZ6EQKq8opFR7cOHvg4ehCv5AIpkwJR14Wz57dF5GGzObu+YOxEGnQqlrIjjnJ7pNZ9Ju6lAUjvBDrWmX33mEYWCA8vVVQdz2T08dOcCE1h7ryMioaxbj374u9nRvBoyczPtiajON7OJVvydLHVxLuKEOtEYBKFse+3U2SOJiH75uJi0nvJbY/dmd6AxYIa62isYK4s8c5eCGB6qoKiq/XYu7hg4eTHa6+EcydNx4PWTUnNr7FxycbGLf4ER5cFoGdXEtnUwlRW9azp7wvz/7tDrxMxb1W6tYbsECkVVFfmMTePYeJLyijvjCX4jZrAoI9MDd1Y/jMeUzxl3Ji3Vqi1UP4218W4GKk1fljZ10W37z1IbkB9/HyXcMwEdoB9tKQNTQsEIs01OfHs2PHQZJLqqi/ls51hTPBwS4Yyd2IWLCUeUNsiN3+ER9eNOOFfz5CkI1Uv8NM08j5tf9kc/EwXvvnYtxlWnopnPvJu2N4WCAEdpoOinPTyCqsQWLjhm3tOf6+VsG/t/yF/o2JHL3SzNBpI3EzldBWU0Rieh7NbWDl2A//QR5YyrXUFBdQ2iTCTF3L9YoGZFbeBAa60lmaRXpBLXKrvgQEedHHSKLb6qFuryYjPZvy2laMnXwIDfDGtK2cK8e3suaLFEasvJvZkeH097RCWV9GdkY25Y0abDwHENDfDVO5hsq0GKKL1Tgb1ZFWpGXw+PEEufX52aeitxYWiBBLoTHzDB99dgjtgAimhZmz/+tvafCezMrxLqScOERsiw8PPr4Um2s7eeG9oyCzxXfaMh5eFoGDpRF1sRv5yz8zmf/Kk0zxt/3jwALBN1UNXPx2PbsSOhgyMRKnxhg+P1DB1Dvm4kM+Bw4n4zzhDu4a14dTH60lzmwkD94zBW9bU6SiJs5+8Ra7Sn1Z9eBcAoXk+Iaex7d6TjQULBCC5M7aLHZ9vYP0dicixg6kJmov0TWezJgTjrjwMqeTlUQun0//+hjWHy9n9KIlTA73xtxIRG3aId5be4X+s5YwN9Jf94Syt+jybQELRGJUddns3/QtCS02DB81kOYLh4lqdmDS5KGYlSVxJrWdobMXMtFPzJENGzgZV4DCLpCFKxYxeYgPFlRw8ONPiNb4s3jZLMLdLND00upyq3cWCOCqNj+OvbtOUypyZnCwPQWXoilSuxExZiDtubEkVZgQMWMc1qWXOZbcStj0eUwf4oWJqIPMqAPsOlOE95jpzIz0x0LSe087DAULBFCgaa3iyvFDnEyoxC0wFDtFARfiS3ENGU6QXQuXY7Iw7h/BnLHuZB05SGytLdNXLGBYvz5oWsuJ2r+HqHwxo+YsYOwgB8S99BT8p3e0SNi9axcfvP8eLi6uPPHEE4wZOxaFQmGQqVek7eB64gUOHL5Es40fg72lJFyMpcp4ADNGu1MQe4V8pRuz5o1FkneGDVtP0ihzZfDYKcxbNB5vCwWpZ4+w/1Q+XhMWsWCi9x8GFghriKKxmJhjhzie2ID/8DDMG69xNraUgWPGM9ConAuX87EKnsCcEbYkHjpIQoMLSx5cTJCTMZ21BZw9sJczBWYsuG85g93M0PbyItLzsEAAKmoaSzM5tns/CbU2RIzuR1PaRaJyjZm2ZDSS/DguZrQSPGMmgZJ89uxPwHPWfawY1w+ZqpWipCi++TaaPmMWc8/0QIx6MTm7HWCB8GxP1VZD/Mn97D5Xim/kKDy1+RzYn4LXtIUMt6vk1JFYJEEzuGuGD8lb3uaDw3V4hwYyaf5yFkR4oWks4uzmdWwr6cuLq1fSz0zca3D5lsMCrYbmijS+/XwTmdIgZk72ovTYNxwsD+TJR4dSGX2ME2ki5j1xD56FR/hgbwnz/vI00/xs0Kg6KE88yL/WRDPmb6tZGmLfa3YTfNGQsEDYONZencr6Neu4ZjGMBTN9yNv+KfsbxvD8U2GUnNrPgSQZK1/5C0Naz/P8qwcY+MDzPDbBG61Kg6o2gXeefgvFvFd4eZE/4u7SGIOsZDf3oYaFBUINs7aJxEN7OJPbgLmtNSZyqL5ymqPZAby/5zncsjfz17V1PP7Og7gWX2T30VharZyxlympya/CJGQ8y6eHkLX3bdacb2PiiEAstC3kZxbSZO9JsKcttNWRnVyO89j53DEzGHl9Dqf2nqVUboaRWEFzk4I+1kGMHW1L8tHNfLolg+C5S5g/cwK+5tfZvz8JrYUUiVpNa1sbor5jWDZtIOUHP+LVrUm4DvDF2SeI8eMj8Xc2v31ggUiMXNJGzJdv8dYlOU+sfpTR9rW8/8qHVA9cyHMrR9CeupfX377E4AcfY4TmHG9szSVihBspsQX4L7iXOyYHIcrZxxMvJzH37w8x+Q8EC4QtuqqqONa89B+ahizj0WWjIXk7L64vYvGTDzKhv5YTn73L4ZJAHn1+NvK4Lbyzs4pZTzzA5GAP5A1JfPTaRjQRS7hrRih2JtLe2s2sG/2GggVCcnY9ZjtrtqYRPOsOFkS6krDxA/aX9ueuB2cxQJzF2tc30BC2kHtGmrBv3TbqfWewakEk3rZqYresZWeuDXNWzGKwtx1CsVFv0eXehwUC4NNQGrObzzam4DllHgsneZL+9afsqXNm8R3zCZYX8MV/dtHkNY6l41y4vPMg1xRmmChqaTL1ZPKcGYwaIOfClnWcafVi/rxpfxxYINSVqluIO76DnZeqCZk0l6lBcs5s3UmGyovZS6bgWHuZr785jzRwApN9VZzYew5lv7HcsXCC7unRqW07iKuzYdy8mQzxtkbUi0mwoWCBUJbWVHCVbVsPUWYRxLKlkxDlnGXHqTy8Rs9k9hBzLu38losFJoxfMgP76mh2H8vFY/wCFk8JRFSWyJ4dJ6myGMS8xZPw7iM8ubydRi26mu1bBguE7fOtZZzf/S1H0pSMvWslEX3K2fXtMUpMQ3jgrgia4w+z41AOzkPH098ojxNROZg62KBtbsNx2HQWTfKnJuEce09ewy1i5h8IFgg701RUZ1xi+7ajVDiP4fE7RlB59SQ7zhQSPm85U7zbObljL5dLbJh/7xSkOWfYc7KAQfNXsjiyLw3ZV9m/5wx1zsO5e0kktvLe28HXvYb0OCwQtsqrWsi5coyvd8fRd+pKVgy3IPbALg6mm7Hy2WW41Sfz7aa9FDiOZtUkFy7s3EG22QiefGgerlQTe/wAh+PbmXTPXUQI0O820Ha4cc291TsLhKe9DcWpbP96C7mWY/nLfeNQZp9m3deX8VvxOIuDtZzftp4dqXKWPjgX5ZmNbEu0ZlSohsxSUxY8uJKRzh1c3L2RLfmO/O2pO+hn/seBBVp1BwUXt/PquhRmPvMC8/w0nPv8XTZdH867a+Yjzz3Pp6+vp3HK07w4spNP3vyS5uGreG1lBHJFFZc3/4dNOW789aU78TYV92rcZ0hYIGg1FEV9xTOfZHLnK/9grj8ce/sFNtTM4D8fzEGWe4bXn/0Y5Yo3eHeWKVtefIkD2ul8/MZSHKUqSqLX8+y6Yh7613OMdzfhBpmbm8vsDXCWAWGBCLFMQmPGQV578xzBK+9hWogrUlUDcd98xHtHnXhn93O4Zqzj/vdrWf3xozgXX+Z8joLAoWG4mrVy/vM1fFMfwNsv30XRtn/wRowNL/39AUIdNERvfZcPrhrzl789ygg3LWe/+oAdZQN49aVl1B//mC/jLVmyfCxu5lKaipLZtesq3ksfYY5VPM/+/SLzXn2eaX4ioj5Zw2FlMMtnhmJjLKIu7yJbducy9bln8E5Zy7NfVrBs9WNM8HfF0swEueTnRRhv6c4CkQQjUQNH332JT0oH8s4rDzJQWsjbL31IzcAFPHffOEwrzvLyM9twWfYYE00u8db2Mu58ahmimG9YnyDhzqceY4wslidfimP26vuZ7PfH2VkglCAois7w0uqvsVnyDI/PCKYxZhMvfF3I4iceYlqYFQlfv85/ouxY9dJKguWZfPivdShG3cujC0JpOPM1a04oWPTgUkb1d0Au0pXo99phOFigIfv4F7y3v4YZ993HtDALoj9/Vw8LHppPmH0VX7/4Fsmu03j8jqGUHfqKbek2LHtoKWHmBax7fx/isKksnDYYJwtZ7xrpR+7OrS1DECGRqcg9toFPd1Uy8s47mDPSmiv/+ZA9tU4sWrGECMd61n+wjmyLwSyb3JekvUcpNQ9gdKCcqyejaHEayqIFQ6iM2sGZBnfmzJryh4EFOn0RVT3nd2/mcIaW8QsXM9ZbwaGvt5Gh9GbuHTPxUafx1dq91LuNYsn0geQc2kVMtT0zls2lvyaNbdtiMPIbw9yZw3A06b0tpYIrGgoWCAJnNRnn2LDtJAphK/ziSF0y+83JPLzHzGbRWBeS9m3l8NU2hi5azAjHcvZsPUClVRjLloxDlXKcPVFl9Bs3m9kR/W67J5SC7W41LNA0FnBk2zecK7Vk0SP3E6rNYvPWo5SYhvLw/ZMRZZ9k69YYJANGMci2gqj4agIjh2FSdIVz+SLGzp1Nf00RR05m4zR8Kgsm9fuD7CwQIREpKUk8xabtZ1CHL+Kv8wPIOneIb08XEr7gLuYGionevZMjcWqmP3wHftoMdn57jHr3cdy/IIzymOMcuFRJ6NylzAhzRtTLYsKC/xkEFigaSDm3nw2H8xh1z2PMH6ji3M5vdbDg7udWMlB1jT3rNxOtCeaZVWMoPbOHvbEKZj10NyFGxez/5iCVdqO4767x2Mm6BTd7LST5ny++tbBA0BdRUZ0Xy4Z122kdtJzn7gqnMvYwX3x9Gf+7nmTFcDMS92/g00OVzHx4OUaXt3OwMIAH73HjwqadFFiP5rH7R1Nzfhvrs2x49vHlfyxYoGol49g6XtlWy9Pvv0aETTXHPn2bLdeHs+aDJdjWprJu9b+5Gvgwn64aQPSXH7Ehw4NX3rwP57pYPnlnNyaT7uHhOQHIdAKmvXcYFBZoFGQdXMMzW9p59Yt/MdKmlgNvvMDGmul89vFC7OpTWXP/sySP/QfrHw2l4MB/WP1FIas+fJ3pjlVsfO0tLjrP461HJmAuur0epnXfMYPCAqmRlty9a3h6v5ZX33yScDsTtCIN1TEbeeL1OlZv+wuuGV9y//t1rP74cfp35HAxoRBjKwdMqePihk84YjqRta89wPXtb/P1tSDeemMJXiYKYja+w0eXrXnx9QcJtFYRtf5fvHPJitdeX0bW+8/w2TUrxgS7YiQWo+5spqxKxNBFD7LAPY0nnj3PsjWvMsWpkHcfXE201INQHwddexpBMKuiWcqEBx7DL+NL/nbejjf+cTcDrQQBsV+u2bylsAAxMlknKdvf59U9dax48Vnm+HTw4UvvUT1oGS+sCKH47HreWJfL1KefJLz1BP/aWsJdq59ihGUp33z+NemyYdw9wYhPPkxnzvOrmPQHggWC6IC2IY3PXnqPa31n8uQDszDP2snzXxay/C8PEeFUw/Z3PyBGM5onn5qNn52KqK/X8G3BAB6+N5SkTRvJsB/HQ8sicdeJpPXeRGjYnQUiKhP38c7nUbhNWMbK2QNJ3/IBe0t8ufuh6bjURfPhmt1IIlfwwPyRGBedYs1nlxiwYCFB7XFsPNPAhGULGR/sgbFOne/2Om41LBBLtVQlHeaTteexHDWHu+YNIm/zZ+ypdWXJitl4tSXy6X+OIA2dwdKxDkRvO0CxeQgL5w9Fk3OKHcezcB0RgXVNIikqb2bPnPyHgQWCmI1E207a6d1sOZFHv7FzmT/Smujtu0hX9WPOokhM806wflccNiNnc8fMwTTFHWL7yQJ8xozBuSGZ0+lKhsyay5QwN6S9uKvAkLBA2FnQWprEzk17yMGHRXfNxrL4IjtO5OI9ZiZTArQc37ydhDonZt21mBGeSqL37uJcnoQRY4NpS7tEapMesIS7mt12uwp6AxZoO6q4vH8H+y7XMHjpvUzxbGb/tqMUm4Wyank4pWd3svN0OX6TptFPk8nxK7UMX7iIoZZlHNhzilKRKwE+1hRlluM0ZPIfChaIxRrqr11l55Z9ZJuE8+j9k+hIPacbl4PnL2OcUxV7Nu8hpcWLlY8vxd+kijP79nO+wJhJ08Kojz9Dcqsny++bx8DbRPyr52GBCJG6ncKEU3y99Rxmo5bx0DR3Ug/vYn+KGXc/uxibovNs3HSEpoB5/O3OCFrSz7NtRzSmQ6cw2q6SvQdSGLDgfpaOcoNeVp//sVX+1sICQYRaS0t5Jrs3bOSKIphnnpiLaXEUa9ddYtDdTzDPp5H9n6/lWLU79z04k4ZjX3OwZDB//8dE2uKPsnVXDBYjZhJulMGubGuefmzZHwsWqDspjd/Ha++fJuyBF7k/sg/Rn7/JhsKRvP/ebDou7ebdNXuwuPNlXpnlQ3ncId764DzDnnqS8JoTrNlXw/IXnmRcX3NdR53ePAwKC7RqKmK38cwbZxn3zD95YJwVp978K19Vz2LdxzNoi9rOy//YhvOT7/HKdG/ayxP46G9v0TTrHzwbXMiLq48y7JnV3DXc+bbbDXSLYAHkHVjDU9uVvPL+M4TZyNFKxNRc/JJH3mjk5W3P6HcWfFDP3z9cScOB9RwpsWPOnFG42plReexTPkyz47WXH+T6tjVsLQznzdfn4Crr4PLmD/kizo7n/30vvuadRG94g3cv9eHV15eT9eFf2aGdzkv3j8RCaJClqCUxLhvTQeMZaXyVJ/92gaXv/YMpzsW8v2o1eSNX8eQMP6RC8theTvyVa7hNnEafmE94Pt6DNS8sxdNU+qv8/NbCAqGln5iO8hR2btpFcqUc3/6mxJ6KptU5lNH9jclNLcI8ZDL3Lp+EKHEzL20q4a4XnmbiwD5Up51g7ZcnEdmYkhAn4d5/PfLHggWAWNtB9oX9bD+YjMTBDYuOHE7ENhAeORiLxjIKm0wZs2AJU4fp1f0r43az5usEBgxxGBq2fAAAIABJREFUJfVSCaFL7mTeSL3gYS+zAoOVIQgJmqatjKi9ezieXIuthy0tGTFkNjkSPtiV1tLrtJn6M3vpbIb5OiPvKGT7h5+Ta9IPs9pCam1CuGPJZPycLXXt6m6349bCAkFSRbBnBTGH9nI8uRxLRxvaMuLJaO9DUEBfqKugzsibGQvnMMyllT2f76TYIpSFS8bjY9HAhT27OZlVS2drFRrvsdwx74+zs0DwHUFYtK0qlzMHjxOT10gfWzk1OVlUa2wZMMCO1qoqxPbBzJg7lXBfRxTXY/l2+0lqJGZ01tYjdglm7sIpDHIw6TWhqu4xYKidBTqFYGUT2VfPcfREPM0yc+TKarLy67D19MHJqIOqJhmB46cxPTIYR3MNBZdPsPtkMmpjGR3NKvoMjGTZ/OHY32YaI922u6U7C3RKSCpqCpI5eegkaRUabPtoKczNp1HmRFA/a+rK6rDwi2DB9FAa40+w72odIxatYEagOfmxpzl45BLX6iSYmjsSPnkm8yb8UXYW6Oc8dXstmTFnOHQqCaWpFXJFNWm5tbgM9MdR1ER5qylDps1mRoSg7t9C9sUT7D4ah9rZDZP6GowCZ3H3vDDM6d1Wsd3+1+OwQGcmLe11xVw+cZjjceWYO1ujLs0mvUxK6Ij+qCtLaDbqx4ylCxnt50B7RQbHvt3FhUpzAlw15FRYseKJuwi1l6HsJQ2bn1vfbzUsEARtNZ3N5MWfZff+GBotHHCSVhN3uQCHsOH0Na4hp1jEsDlLmRZmyeXNazlSPoSX/z0P+/Yyrp7Yy7enr2FmL6fGLJjnH1mC9x+oDEGQlO9sLObMju0cS2/H09eelpQortR6MnOqB2Vp2bRbD+auh5YQ4mhMe002O959n6tWYxgiySRJHc5zT8/HRa7pdcE+g8ICQNV8nWObN3IsR8OAACfqYo5yucWfBdNdKUxIo812BA88voxBNjLU6iai173Ouqy+LAyoY3eiOc/9+1ECrbsED2+3ILlL88HSwgIPdzd9S+UbDpH2J/qDVFVXU1FZ9YuXI/R7bS+O4u1XNsDYlTw0Jxyj5gIOffA2G5P8eW/fi7ilr+X+9+pZ/d4ikj76N6cZx6tPz8JOVcKBL95iY4Ufn/zrIcp3vs8WHSyYi5usg5hN77E2zoEX/30fvhYdXPj6dd6J6cNrbzyCLHY9H+6uY9YT9xDh04fK+GNs2ZXLkIceZbw0mgefOsCkl15hcagpiVveZ22iAw88sYAgFzn5F/fy5ZE27vz7SszOruGFWA/effEOPM2kuvaDv3Tcaligk/cWKWkszSfpajzZedlcOH+FFjs/hg/qj4dPEEOHB9LPuQ/Fpz/nhc3Xuef5Z5kw0AaJupnEo9v4fMNOEov9WL3u70z1t9PtsOit45Z3QxDpW04WpiWRmJJNbkYMZ1OaGBgejm9fH/zDwggZ5ImViUzX41ZVn8Xm997mSFIVZv6zePyRRQS5W/HrUJJhrWqoMgRdgqYLYspJT04kNTeH1AtR5DZbM2jwIPr199Mp4Pv1dcBUJnQV6ST58Ho+/uYMhWpnFtx9H4siA7DRaTr8CQt09kRLe2MF2WkpZGRlkhAVTWarOf4B/vj5+hEQEoJ/f3dM2nLZ+ul2ii3CWLB4An4uprSUJLNnw0b2nU/FPOJOnrx3HmFuf6BuCIL9tCqaqkpIS00mPTONhMvJ1Gmt6BcYgK+/PyFBQQxwt8dELoX2Cs7t2862A2colfux8M4VzB/jj6W+s2evHgaDBXonQ9neQEl2OinJ6aSkJJBa2EAfN19CBg3CNyCQoAAv7C2MdX3tW0vTOPDtFg6cScfUdyJLVi5lXIAjkttwzN7ynQVdXiLU8NaW5JOWlEJaWjIJabk0y1wYHB5C//5+BIUH0s9GRdwRYXt4HSMX3cnsUGcULeXEn9zHpi1HqTYNZMl9q5gz7o8jcKg3nxZFax1FmWmkJKeQlJpKelEjTgNCCB04gP6BwQQN8sTGVI6u1rwwgb2bvmJPbA1eQWNZdO+djPa5ferwDQEL9GZS0VpXQWZqEompqWQmpZJXLSMgYjD9vX0IDAkloK8jxnIJmvZakk/v4oOvjtLSx41Rs1fx0NwQzBBaKd5+xy2HBV1+p2pv5Hp2GrFJyWRlCvNhCXZBwwkZ1I/+g0IJH+SNSWcZJzd8xrHKYbz0r4W4SRU0lGdzaOMXbD2Vi/GoO1jz3DL6/pEEDnX+qKa1toSk2DhScrLJunyJjCYXxk0Lw83Vh/Ah4Qx0s0Ei0upad6Yc+IzVay9h0ncAs+9+ipVjvRCpVL2+1hoaFghgpa3mOvFXY0nLyyMz6jTp7T5MnhaEs0t/hgwdgq9rV+trNFQl7uLlv31BmZEHI1c8wlPLh2EidMe5/YatfhRptRgMFgjRikjbTmF8FCcvJVLa0AFmdniadpCWbs/Da+7BMW8XL29q5IEXFiLPOM32IwkopDKsnfzoa13B6ZjrDF94D245h9hXHsSLL0zHRdpB3M61bE6254kXluNj3snV7R/yaawFz65ehY+smrgzp7mYXURTmxJRH3dCB4UwPCIUe0UeGz9ay9VWD+YsXsgobwWXj50nNSefFq0ccyd3+g0cwfhIL6pPfMn76c789YHpuAo943/FcethgZ7ai7QaFJ1ttJTnsG3TXhrdR7NwYgjO9taYGUt1bStLL+3kw4MVzL1/JcP6WiIWaH9TIQe++pR9lyy4+1+PEtHfFmMjOULNq0ap1AltSGSyrv9XoDSwSuethgX6RFiEVtVJa0szRXGH+fpENWPmzGConxs2lkK/+24xAhES2kk7vpnPNqcyYO4Kls0Iw85UpvMMfXtQMVq1EpXQG1po9ykRPluF0Oazu63nr3Cjm3qLIWGB3k6g6mynubmSK/t2cLnGhfEzRxPg5Yilyf9j77zjq66v//+8O7nZey+SkAAJEAgQdtgbBGUooFitq47aaq21Vm1ra4faodaFCxQUkD1kzzCDBJJAIJPsve8ev8f7c4MioIUkF/X37ee/JPdz8/6cz3m/z3m/znm/XhqUwo6iW0Muo7Usk4/f+Iiz6j4sWDSHgTH+qASupVCiVCkkrXIhi2qXCYlThRBYxGI2Y7V2nNeSyVEpVQgA0yp+f5kfChZsq9UiSfN0xz7mpncWdLxdyZ4mI/qWCo6sXcOhZl9GjR1J/7hwPNxcUKmUWJsL2bRiG1VuvZg4aQjRAa7IbEbKT+7g/ZU7aI0ew13zJpIc5iVJvwoJWcn3FIoOXxRSsFantpHfbDWES5NDeJvZqKepJp+9W/ZQag1myJjhJMUE4K7RIOhl7EJqV26hMucAny7fSKVPCrfOm8GAKG9kdpB3+KPwP4c8rsMfRYIk/NPZpH5OBQs6AAO7xYShrYmzx/ez98tKgpKGMmZIL/w8XdGIZxWzVpCrmZvJ3reRlZ+fwjNlIgvmpxMpdNoFP4BShUqsbTYLFqv9Mv+6XLJYhqJDhtgu/FCSNr5kTxs2q1VqRe2udfBmdxY4/E44lQWTvp3qwtPs2nOcOpc4pk8dQaS/u9TdpbI0kbVvJ7uym+k/aTrpiQGIRLK18izbV33OMUEquXAh44cIqV1B/gdWIddsA7kk9yzWPMe8dVbiePOlEzusJ5YoiwldUzWnj2awL6uauGHjGdM/Cnd3LZpLsVZ0X+nryNq1gRXrswkdOYfFC0YQoLZjQy7546VYK2KGJH+tkGOzmDGLjYmzDHdZZHYaWNDxP6xmPU3VhRzft49jxS6MnzeZPqG+uLu5SMUJsbaJbpd6CVT5lNPGSObffw8jY0TLt4i1QvZb6Yi1kk3kKFXiTrHWiRylQ2ZcEJFL9pNhtXTkfMK+QlHFJuatRZq33WHS7wcs6ICqbGZ0zTVcOH2EL3bkETFuNhMHReKl1UpcZIbmCg6v/4wDdck89NhEAhU2rBY95dn7+WjZBi6GTuJ3D88g0l2DXJqkDpl1u0wp2RmsWEwiV+kOS107BbzpagiXchXAbGinoe4ixzeuYldNAj99cDzh7h64u2m+VgGzW2i6eIx3//oOJSFjePjhhfTxU0k5iVyhkuwkfNZismKXO/xTrKdmowWrkyet88ECKTpIdmpsKufwyvfY1TKYhx8aTYibB+5atZRzSN4hA2tLCav/9aKksvHLXz1KerwnVotNipkqtQq5zI5V+JNdhkqtlqRnLSbTV/NWxGyVSo1Sbscsfo/M8bO4z2rHJvYh3eiLTgYLHDsMu1lPY30dTW1G7CpXvD00GNtl+If5oTQ2UlFvwz/YB7VVR11tHW0GCwoXL3w8FLQ2t6Hy9MFeXcBFox/JSRG4ya3UFZ3lQpMrvZNi8VKJn3PIrVeTlNQTHxcZpvZmauub0JksKLReBPh6o3VRIbOZaa6toq7djrdfEH5eaoytDdTXN2GwyNB4eOHj442bRo6xuY4avYogf8/rlhP8XsCCSxNaLkdmNVJX04BF44G/l5uUeIiXLJzY1N5EbbMZL39f3NQOiUkZVlrrq2lokeEXFoCLrZlzWdkU1xgI6d2XeF8b57NzqWi2E5WUQmKkH2r59fRYdGq/K7W3PP7YYzz62GNEREZKG/mbcV36P2ZdEzVNZjx9fXB3EQub/RuJhxiOqa2R6lodrr6+eHu4opALQKCN8tzT5JY1oglNJDnag7q8cxTUtuEZ1Ye+8WF4SLKezrucDRZcAlZEUGxvqKfVosHbxwMXleRkXycTUj5tpKmmDoPcFW9fL1xFkLBbaa0t5kxuAc1mL3omxeJuqiHvQgl6mT+JfRMJ83eXkhS7sYWCczlcqDQT3qsXsX5yLublUlhrwcvXg6DIHoT7e0vJdldD8/cFFjj2HoKESdizgRarEk8vT7Ribgp7CmezGmlubMEic8HD0w21SKZFIm1so66+CYvKHR8PJU3FeZwrqUHmF01ClB+G8kLyy4UvxtInPgo/N7XTHO/7Aguk9Uv4ms1Ea2MLRlR4eHX4o+1rf3SYUUdjQzNmhSvePp64iE2yzURjZSG55y+il/sR3zMCla6KCwUVWLXBJPSKI8TPHYUT1TucDhZ0+JiYJSZdK81tZlRadzxFwttRLbgcfDG0t9DYqEOh9cTHxw3hbjZzG1UFeeSV1KEIjCY+3BtDZTEXyppxC+tBr/ho/NxU2G0G6i8WknehEplfJAlxwZhqizmfX4VV44l/WBjhoYH4uqu7Rfbu+wELHJmehMuZ9TQ3t2GWu+Dr4yHZSqxFYp3Tt7bQorei9fSS4oi4hJ+2NTXRpgd3H29U1iaKzuVxscFKcI9YQr2gPP8CFe1KouITiYsMlDheurq+XWvif19gwdcxxIahrZWWdjMuHl54dgDu3+g8s4vPNNPYpEfp4YOftxYFNsyGFioK8jhf2og6JJaEME/aSi9woaIdz6gE+iZE4i6QaSdfzgYLpCKG2OC2tNBqlOHt542LaPu8Qp7ZZjHSUt9Au1WFb6AfWpVMKli01JVx9mw+jWZP4hJj8ZE1kJtTgE4ZQK9+vYn0d5OUvaSq+4WznK0yEdGzF3FBSsrPZpNXbcQnMJDgiAgi/X1RKb6ZC3XGvN8nWCAV1bBh0rfR1KRH4+2Ll/A7YU+xibOaaWtupN3iin+gJwImFXPPZtZRX9eAXu5BkI+KxpJz5F6owBoQR0qvSOQNRWTllmBSB5M8KIkwT8Fv5oxZKwoxchrq6/nrX17il088SUBgoATo3IxL8kep66WeZrMrQcGejo7aq/zRQGNVDXqVJ0EBPqiFy9pMNFcVcSonHx1BJA/siUtLEadyL2LVhNN/aDLBbgqngnw3Ayy4FBsEANJWV0OT1Z2QEE+Uwr+ulFW3W2itq6LGqCI0WHTlSrsNTE0VnDpxhhqjhriUAUSoGjiRmUOL3YteA1OJD9IitMdFF8fZUyfIq1OTnDaQOHcDWceOUdSqJSLUA9+o3vTwdek2X3Q+WHBpIysmqrTx61hwpCRPCq2Ivaej2iCTzqOKKX1psjkc1IbNYsGKXEKPJf8UqJ5dhlKhcCSMV/zsWBgcQd3hzF8vdIJRW7RVSy9P+reOsTk+Kn7x9e/Ff7uRSsj3CRZ8lfR1bLCvWrDExqTD7pcvZdKzi78prVQc2ccXB/LA34eA0B5E+dopLC6lubGe9rZIJt05hggvB0LmjOv7Agu+ehbJFtJL//YkTbKjw0clIEahQFd6hPW7TmHEFbegKHqGaGksKae6sYZ6mxtDxk6mX7ivhPo5yXTO4yy4xov+CsS5cgH82pAdc6pjngkU1FzHnh37yK1sxc3Fl6j4cNSWRmqqaqiobsM9YSgT0xIIcrVSdCaDI3k1mM027DoXvHwNNOisqBRKWqqK8ew/hclD+uCvVYhX1aXrewULLlsfHXH36oe5ZOtv/s3hp6LC0V7+JTv2n6S2XY5ncCTRQe4Ya2uprK6kAVeSBo1kQM8IXLsh2buWob8/sODr0VzbRpeP9vL446ik01bK7t1HOV/ZirdfCFGR/shMjdSWV1DWoiSszwBGDojH10UkMV10sm/x0JsCFnwdGDqO0n1H0n8pTl9a22TQUpbFoSOZlDSpCIqMJMzPDUt9DRfLK2l38aJXyjAGJwTTUnaBL0/kUt1sQKUWqh8KDEYbdqsVg6GVNrdwho8exeBoL6mC0tXr+wMLrsPvOvKJKxNpyU8l9KqdiyePcyQjlzb/IKJCQ/Bxk1NbcZGK6nZc3SIZND6NHsGOxLC7r+8TLPhGrL3GZuMbz3qlP9ot1Jdmk3EogzKDL6ERIYQEeGGpLKGwqh6T2oM+wycyJNrbaXP20vicDRb813zuGrFW5KpSdbO9njPHD7DndAMR4SEEBIfg49JM4fkymtotEDGQeROS0VpaKTufyb4zFWBToDApcfO0Ut9uRKOQoWtqQNNzOHPGpOKu7Hon3/cKFnzDXpLjXbU5/bY4IpSzHMWOAg7u2kp+ux+hIcFEx8Xi2nSB7Pwa2toM2OJGc9e4OJTflT92YTJ/n2DB5f7oSJG/bV26tJ+yS5+RgFVdLfu3byezwkKUfyBBsdG4mUopKKqjtakNkiZz95hoZE7sXL45YME3Y8N320mEgo69qOQvMuQKIxc2b+SL3Dp8IgMJDoslWNNKTkEpuoZm0PRj9k9G4G1t58LxLezIM+OjsdFeryUyto28i3YCfDXUnD2J55TH+UlqIOZuih83DSzowvxw3CoF36urvF/7a0eVyUlJ3fWO/4cAFlzvWK/8nEwBbcUXyC0qRydTobKBykOw/MswlJ0i46CSmU/No1eAq9NEjr93sKATxhOBxNxUTFZeGTqdBZlKgVqhRi5XYG26wOGcSvpOWsBIQf7npA2bGPbN6CzohHk6bpGhsLVz4dwFquuaMcplqBUaVCo5SnG0I/Mkdf5DmD81jWjXJrZ99Drrv6zH1UVB88UaLJ6BjFuwhIn9A8nbtZoSnzTGDelLkNv/H2BBZ+0qkhtzaznn8ktpbDaASoVGoZTa661NRWQVVBE+YDyjUhLxVIng3dn/9O33/RDAght/KkF820R+XhE1DU2Y5Spc1ErEJkqmryUztwxleH+mpKcQ5q7E5gzDOVE68cbt8S13yMDYXE5+4UVqG00oNeI4gkrqLmuvLyKvoonQ/uOYPCCS/IzNfLxuP/UmGVprExV6JTEjZrFo0iCoOM3BQiOJqcMYGe/z/w1Y0Gk72800lZVQWFRGCypJtUmp1YBFT21+EZW1rqTeMoF+Md5I5xO6+fpBgAWdeiYruqYqCvILqGuToVHLkanc0NoMNDZcJL+klpCRtzEjKfiGijydGcrNAgs6MzabqZ3KkgLOlzSg0grSNA0+HqBrbaOsII+z8mQeu3M0Hroy9n/+PssOlRPgpaW1shaLawAjF97LjD7unDuyi7OyOGaPG46X+v8XsKAzFnWAC6b2OvLzRKetAncNyL1D8LU3UNPUTvnZk5zRpvPsnamonbTp/SGABZ2xnt3cTsHZXEpr2lGJeGpxwdPdhtFgpDDzILkBM/j9on7IxfGEzvyD67jnZoMF1zGkqz4iE13zOWfIqW7ELtegEepP7mopBtSfOUxWQTT3/uV2Qk0XWf23p1lW6E1yoJ3i7AoUwaHMevgZpsZZ2PXeq+T3e4RHhod0G9Hpjwcs6Izlv4d7frxggTg7aaWp5CzHs/Jp0rfRUFZKvcINH58gAlSNnM5oZfRj9zA61oeOk67dbuEfJ1ggQ19XxKmTudQ0tVDdWEdjjRV30cLnbuRcfjk9xsxnRlqs1B7pLDzrBw0WSGeiWyjIPUPexSqa6hpprG7E5OpGSLAfLeVF1GoTmTAonpBAV8rO7OVQXpPUSaBWuCCjHbtXOJF+GsqzT6DsO53pI1L+BxbIwdBQRu6Zs5RV11PT3ERjrREXL18CPa2UltcS2G8sk0amEOyucMqm98cKFghysPO5uRSWV1Ff3Sy1iFu0XgT5uVJVVossOJmpk4cRF6jtlrb5ay2WN7WzoDOrtcyOrr6UvJxzXKyoo7athcY6I24evvh4mqmqacE9qjeDU+Kx1BRzOjObWr0VT081VosMFB4EB3phaKrgoi2AUeMnMCr2/5/Ogs6YVLrHZqTuYgE5uReobGykrameRpsLbt4+eOmbqWlU03faNMYkhyK3/w8s+MrOorpbX8a5M9lcrGqisaWRmlYZAVoPtN426ivr8EiZyaJxCaicFWg7BvNDBguEXHjZhWyyzpeha22lpqwZla8aN48AZG2V5LWGsGDuMDwNjVSWnWZnZjleHp6o7IJ3xIzBNZge/kpqii5gjBrBHVNG4Km0djl3+WF0FnR21towtNZw9mQmhVVt6NqbqXcJpIesmiabH/LmQs7ok3jisakEqZzSEPS9HkPorNWk5c7QQn52JtnFddJx6IqiZlxC3PHxDsJSk8Npcxq//cUkfGTOUzr54YMFoiBupCr3FEfPlmIwtVBfXkG92o+I4EBc2y6Snatg4t2TifJ2oeLoZ3x+TkGcjwqzTYuropZWjyT6hck4vXMzmunP8rPhwf8DC7riuM6898cLFjg6c40NpZw4cpLiuhbcQmII1VooLa3A7uGDxmQhdOAo+ktkas45S/ljBAtE14tFV8v5zBPkXmzA7hlChJ+K2soq6ViCQiHHv0dfBvQKxU2cpXQSdPqDBgskslMjNUVnycw+T1O7mpDwQGS6euqazGhc1Kjc/fHSFVHh1oPkSA9qSgq4WK3HPzKB6EAZZcVFVDW0UJ2fi8eg2cwYOeD/PFggEeXoGyg8c4rcwmqMrv6E+rrS2lBHu1mOXKnGL7InyYmCZVyQCXW/8/1YwQLM7ZQV5nL6bCGtZjdCg72xtDXS3G5GJlPjGRhJYlI8wb6u0tleZ1w/fLBAtDTXUZRzmtz8aiweAQR6adA3NtBqAoVGi1LRTqNNS0hIJOGyOs5dKAXvEHpEBmNvqKKkpJzSuhoa3CMZO24Co2O9/9dZgIXWmjJys05TUKfHOzAIL42NutoGrHIlLm4+hMb3oW9UAM4Q5f3xdhbYpQ1bYbZY7+rBK5AgPy26qiqabCrctVrcgnoydEAkLk7kGhFrwQ8ZLLBbDNSWnudk1jkaDWoCg4LQ0kRFRTsu3p4oLEp8/KGhwUBEUi90hWcoqLEQEBZDdKiG8sLzlFTW0Vpfizp+NAumjvwfWIAdi6GZ4uxMTudVYnYLJiYhEk31ec6VGfH298Bm8Wbg+EEEu8qc0sX3Y+0swGKgsvA0R7Py0VvcCIsKR9FWSmm1Fd8gdyxGP9ImD8JfEJg6J9RKx5JKS0t5+W9/5a133sVgMDgjpHfpOwWJYUv5eTIyTlFjtBEYFY8PDRRerMXFPxC11YSirYY6nxSmJLmTeewk1c0KwhP70zNIz6kTOdSbbNSfOoj2luf+BxZ06W04+eYfM1ggNVrZLRh0eoxmG0pXLa5ymzSprHIVgsdOrnJBrZRfl4xkZ0z9owQLJMNZMen16E1WyUauGhkmgxGLXS6BBYK9Wa0WzMTOu37YYIFkJIkJW683YLErcHHVILOaMZosElOuUmmjsfACtSo/osIC0WDGYLSi1LhIMlFmoxGTuZnT29ZTHTyU9EHJBPwfP4YgeZOkhKLHYLQgU2okWwmVBbPVwWng8D2VBPA54/pxggUOf7SYjRj0JmwyJS4uKuyCTd0sWPwddlMJJRhnGe7HcAyhY20zGw2SfyH5l1xiZTYLhRKFAlNLJWUNJtz8I4j0UaDXGbErVLi4qJFZLZgNbZw/d4rjlVaSBgxjRI//dRZI1TarBZNBj9FiR6VxQSW3YzIZO9j+lY55KynFdP/14wULxHIn2NMNGEzWq9Y7hWD/lyvRaJwba3/oYIFY26xCBaUj1mpcNChEbmcwI1eqkNtMtDRWU9sCYT3jcLfq0HXEWo1agdVspK2xigsnMyhW9mTauKF4qv6vH0MQ+bFNUoTSG8ygdEHrqsIuYojRItlV6DwphTKUkxK9Hy1YIPzRbESnN2BDiavWVcgGSPmdQq1GrHIqV4eCkbOuHwNY4Ai3ZtrbdVjsoNG6obabadcbkaldUClM1OTmUuMeTUpsEOb2FoQrqrVaXFUyDDodRmsbmcv/Q+ngh/lp2v/RzgJBBiHkJMT5USeBT132U+eBBYL80cHb0B3nZy8ROl5NUiKOI3SQMNkdweFyRQKxWF4qsknkHGI83Vh1cwpYIAgJJRZNIdvV5VcskZII+aErH9tBVuL4fon48HIlB/vldnK8S4lgpzsG1PFITgELLpFiXiID7ZL5BIGLYP93sL5KfnyJCEz6XpsEsNiEfJ1KSIhdAqUcXCUOIk4brXXV6BWC0V173Sol3zVsZxIcOsbsIHPtsut9x7v4Lt+7RMQp2eBbSE678lqdBRZcRUTblUF+5WdX8t5cIj7sIJe83B87SP4uvbevSHCvQYzV2aE5q7PgcsLervqd9B46Yo8/shpfAAAgAElEQVTEGn7F2mYzmzAJaSylWpJXvHwNdBAY29G3t9Ckt+Lq5oGnRBjZWYt9fZ/TCA475qwg8e2O2PatsfYSsXBHvHBwLV/Kli8jYO4gav5vZFk3YlGngQVfERJ2fWPpWK4uI8W+7AElwrmOn7871nbEjRskqr4eW3Z7Z0EHcbIAf7ucFnTkPIKIWcqXLxGIf5WfdMiw2WSoJansy/2uw+42M+0tjbRbNfiIboRuYLV26jGEbo1tDknTr0jQL/e9K/I8B0G6Q4H2Uk7nWN468ryOOHI9PvXfPuM0sECcjZdS5G7IUzqI6i+pTFx6pktE6pfy42/mfo5c+KuwIO31RN7UPZKdl/6nUzoLviI87441T+TIjrVNmrMSgfjXfiTxZuh0WBVqNKL4eEV+6Yg1VporS2l3CyHYQ9UtsfaS/Tw9PIiMCJeKBJdfMvu3UEDX1NZSVV3z3/y6W/8u1AuM7S0062WSXJsgWOqGfKNbxyi+zDlggXAAMy2NLViVbnh7alEphSaupXNBRWqbb6LFosHPW0iDCW32K63p0Mx2aPReRjoiFhVBAmY10drcjEXphrurqtuqH90OFki6zgZaBEO31g03VxeUShk2izgbdeMeJLPbaG9zvAcvd9GebJOka76pLiGqkkKazaErfvkCKNQ7xHnVlqY2bCpXSc6zu5QouxssEAuP1aSXWH4VWi1aoSEutKxt1k4AVjLkQk6mtR2bxhUPrYt0FvcqTWJB9CXZyIpV2PWrnZrj93aLjuZmAwpXV4mQrjuAaKeBBXYbxvY2jDY5Gjc3XDUqSY/Yauvc2U8h1damt6Jxc0erUUos81f6sCA2dAR9Yb+vvVL6PTb07W3oLTJcXMW77A7rieqykuLiIrZt3crQYcNISUnBbDZ3bW0VttO3YbDK0bi6Sc8rIDqHT9zgvBVHNUyiGmRD7Sreg0JKQr5pOxGkFZLUrM16he3kCuRyuyT1JsnrurpKutw3OIpr2sMpYIGQW9PpMNtVaN3cpE4AcYyiU1rpMjtmvQ6jWYaLuzsuKplkn29sZoROu8IB5AuVg6/sKm1Y5FIMMejaMVjsqF20DvnPbjCes8ACm9WETmfAJlPj7u6KSlrLxVrVCe4AuxWjwYDZLpfehZARE5rj30i0RGIsVJ0QmvaX2VbEWrlCkk9ta9djkatxd1V3y5rnHLBAVA8NtOtMyNVaPNxcHPNJzLVO7H5FB4FBr5dkY708XCWJ2SvzFKkDSMQLu1Xyva+BPWFTuSThq9Pppbng5ubSrUc6uhcsELYzoW/XgcYdN3cXVJJ04jfXouteVG1WjGLeosHbWyt1+Fzhdo7uqUux9rI8RYCDYj7bTHpa2w3I1I48pTt2HU4DC0S80LWjN9vReglpXLGREmte52Kt6BZoFYoQnl64aRTXyBe/jhfif3zt347NngitJqOOtlYDKnchHd0t5nMOZ4HdLsmRthhkeHh64iptQu3fzPuv2/HEpl9IxOpR+fjhocbxPVes9yIfERLZVskvv/6jUBZTSrG2hTYDuHl6SB1XNxryrzVcZ3UWiHnS0qJH7e2Fm1qDNKU6tTdz5Mitza3YXD3w8XAFixnLFWunTK5ApRD8U+ZvrIfSvFUqsFuFlGojNq0Pni7ybrHdjwgsEDJMNsoPrmPtBQ2z50wmVGo/7oaM47onwfV90DlggUjE6tm39AMu9p7F1KBath2op9+kUSQGud9Ya7tMgcJazYFVB7HERdB+oRBN4jCG9wtzaDp3VHBtxkoOLF9LsUdfJkwZQqhAqESLlamKXRv3oo/sT5y1lNxqLUPGpRLkLs5DX5+NvutT3Q0WiIBoqDnNpg3HCBg+jb4uFWzNqCJ55HB6hQm0/PrHLKprhpo8Duy9SGifYAqyC/BMTGVQYghacUZDVNGU0Fr8JTs2nkDRZwSjhvTEy0UkgjLMtefYvOscoampBDRkc6rFlyGDkgn21HRLAtjtYIFCgaHiFGu35RM5dAg9ZBUcy64hasBgekf6O/Rzr+udOzoK2svOcCi3BndXOyXlZhIGDqRPdMf3COvJZbSVnWLrniyUkamMTu2Jr1YlcWnoKnLYe6QQr7geKKoKaPHsyYCkWPy0yuscw7e/Z2eBBYKj4dzhXZyq8SI1rQft2Se4qAwndUAfQrzUNzBu0Y2hp+BEBsVWTzyNTZS3q0jo14/4UG/H/BeIsrmF3OP7OFEKfQYOIblHIGrh3zI9hRn7ONPuQYSfnIZGA4E9epMQFYS6G6pF3Q4WyOQorW1kH8ogt8mFpH7RmMouUGH0ondKH8J9Xa6fPUpsWC1tnDuTQ1mzEWtTA2aPEJIG9CPax8URQ8RmzdzMmaOHOFZsotfgIQyMD3bYztJOftaX5NcpCPRTUNtkwDcigf49g77S4b7+FeTqT3Y7WCBNliqO7j1OlSKI/n38qDxbgM49ghQhA6m5geRBJseuq+LLLy/QhBo3u45mvSs9B/QlJsAVuwCYBaDYUsGxjKOcb9EyaMRQeod5SdK6Vl01WcdzqLN6ExWqpr60FnVoPMm9w9GIzqyuGA7HEYg1q1fzj1dfITQ0jEcffZRR6emYTKZOf7NYg/Q1+Rw/lkWrewzJ0Z4U5xVh84tnSEoMWvn1V32lV1FbRl5OAQ16k5T0qQN6kpYag6vUWyUqRnbaq/PJlN5XOGnj0ojyVkt/NdSXkZWVR7PCg0CNlfomOfHDBhLlqexckeAyq3Q/WCCexUJj0RmOHD+HIn4Iye7tfHmumuBeA+gf6ycB69d3iUqthSZBAJldBv6+2Ftq0bv3YPjgeOkdOOKOmYbiHI7uOYVJxIvRyfiqRQuBhcayAjJPF6EK7UGEupH8CgNxg4YR66O6GqC+vkFd9anuBAtENbCpooCjh7OwRgwiNaSNk0fy8Ro8huEx3jc0ZvFdrYJs9MszNLkEIWttwT9xEKnx/h3vQPAHmWmsOM/BjEx0filMGZWMl7ShFVwahWRmnKI9rA/R9kpKjIGMGNoXT+nvXZu1TgELBKhiaqPo1CH25CkYN60/xpzjZLd6kz4ujQCN4A+4vnGLAonN3EZp7nFO1ahICFZx9kwl8ROn0C9A49i4CTBe/L8v97IjR0fq2CkM7uElVcale88c5XCxnYFD+9By9gQV2r5MHRaDQgAXnfS1S7c5o7NAAGoVZ/az8ZiJKbenY8vZy6HKYKbPTsXnRqW+bSaqzh1mx1kZfQLayGv2YtLkEfgLQv+O7hYsOgozd7Mhs4WRM6czKMoLuwCr7CYqsw+y40s5I8aGkXs8j+ABoyXb2q5EujphR2eABSJetJeeYMX6PPrOmkFPQzabDlSSessskvyUN0Qu6PiuL9l+vIJeA+Ip3L4fRfptTE3w/goUEJ9pKTrCp5szCRhyC7MGhyMTtpFy5Cw2bskmesoMIqoOsKk4jIVzBuAmusE7Ya8rb/nRqCGIlqDW8nzyGxXExkfjpVVLbVE2u6g4igTIhsVsvqFFtRvsd9VXOAssUMgq+fTJpzgz6hf8NCCLP79ZxOxnHmNSUrCUtFqtZizm/7YYia4AOxWHV/Nuhpmp4yPY/dZqlOn3cM/sZDyVSglRFlUUU2sO7zzwBBuawpnz2M9ZMDoBN7UKdes5/v78v2gceAc/7W9lw5ZsosZMZ2zfUGnz2NWru8ECSYe+eB+vv7aB8NseZpTsGH96P49pDz3A1P7huIjCjUDvrqyWXfUgYsPWxon1H7G/rTezB6lY9vYmfNLnc8e4JHzd1CiVogJppeLIWl7943tke6Xy0C/vJb1XMBqx8S7YyfOvbqf33HuYGlHH+lVniJw4meF9wnEV1bYuXt0OFiiV6Ap28fI7J0maOYPehkw+3FLAkHmLmT4kHoEPWYTtLq8mXusZBOJpbeDQps1k6YLo61vN2p1lpM2ex5TBPXDXKFCIgC+zU3Pyc158dRkl8r7c9eASxvePxN1FRsPpbbz+QQZh42bQX1vJiTMG+k4YTb/YQBypdecv54AFAiVu58j6ZewoDmDajN6Url/BCZcUFi6YRr8wD6m6bbFY/nvFV4BUZZl8uiEb/3598bl4mE3n7YybPYvRSRFolI5KkLWtgu0rXuPDTecJH3U7d88fT3ygO3JZA4eWvsmmmmAmTU5Gl51Lq3c8w0emEOqluV7E51sN7AywQG1tZN+adRyudmNkeiK1R3aRowtn6oIZDOzhDWbLddlOxI3m4ix27cpBGRJA+7kT5NkjmDrvFoZEeknVNal1r62MDcuX8uGmbCJHzmHJHZPpHeqJzFjHgbVrOFCoYkh6P6wVuVQrIxgxOo0Yb3WnKqaXG7L7wQIFspZC1n+ylWJVDOPSvMnccpDmwFTm3zGOKA+VdFZe8rvvrPaKrgATF08cYn9WDYGJUVgKv+R0pRujb7uFtHgfFHZH+62h8jTL313KmuMtpM+9kztmDCPMW42x9hwbVmyhwBLFlCl9aMg9RYklkJFj0ujhp+my7ZwBFghQs60kk82bdtPg15/h8S4c2nkEe+xY7po7Aj+VY85K8eK77CcMY24h78QhjuU34u3jStWZPPSRY1iyMA0fAWKJbgK5mZrsg6z8z1J2VXky8a57WDChLz5KO43Fp1i/ficV2kQmDfAj/3QBip4jmT4sWmL678qa5wywQK6wUHV6D+s3HUE5eAZp6lLW7b5A4uQFzB0Vh9JukSq0Fut3d0SKhNjSUkFmxkHO1GlJjvch5+ABGgJGcO8do/FT2RHVNeztFB7ezPt/e4/zAWnccf/dTE6JQGPVU5J1gJUbj+A+cDLT42QcPXgGdc/hTBjZE43o7Op8uPjqzu4FCyxU559k47q9WBImMyG8jE+XHSRs0eM8MCJSihWiCityvO+EXAR4p6slO2Mve87Z6dtHy5FdWURNWsQdo2KkOCvly+Z2ik/v5p3X3ybX2o+7HrmfaSmhyGxGas5n8Onb69GNuIPbopvZs6+C5FkzGRLj2BB35XIGWCBt8I1NZO1ew/IMFUvuH0XN1k/YXBPJz5+4m17eCsyiW0yat99lPVHSsdBScZZNGw9hjx1Mivoc76/MJv2J3zAnwQOTXYFoNDI0V3J49T/44/Jc+k6+h4fvm0YPTzkmXS0nNyznw6Ow+PFFeBfv54szZsbPv5UkX+VVVeIbtaVTwAKzjvy9n/HvTQYeeHYuLRv+zftn+/CHVxYTpXYcBRB5ntX639YcAXCeZ+M7GzEMGkNk0RY+KQnlN0/fQ6yHHLtcdD3aMLfVk7H6n/xm6TFSZj7EU/dPJVQrx2Ju5+yWN/n7WjWP//lWmnZ/zkl1Cj+ZPRxPRddb/J0CFihkNJ/bxgv/OMa4R39G/7oNPPfOORa+9Gdmxblhsjj8znx5d/Y1c2RR7Glk76fLOGLuz71TXHn9kZdxeeRlnh0bjskqR60Sx/cslB96n0efew9DxGye+f2DDA3TYLXbachez+9e2Erab//MHP9z/OftAyTf+TOmxLljFgQIXbx+JGCB2OTaqDm9n30X1aSnp2KtLKSsTYOPqo7zhdXI3cJISulFsJT8dtEqXbjdeWBBBSt+8UvOpP+K+/y+5Pl/nWXiA3MIMzXQbNIQGteb3j2D0XzHhl0mugpMZax8ZSlFkeO4a6SK9198D9mY+3ho/kDc9NVknyvBJSieKLcy3nr8afYavfALS+Wu+xYzNC4QV/15Xn7qb9QMXMyvbovj+CefcMzem0XzRxPmJVaWLhivo1r0+GOP8ehjjxERGfnNc/+d+GoHWLCHf/9zLeHzfs5ojvC7N0+TPncqPVz1tOhlBMf1ITE6GFdRSvyW8YvkxFx1jNde3kbQzIXMiK7lr39aic/4Rdw9LQUvSw1ZuVV4RkfiUrCdV95cR6VZSfCAW7hv0SQSgr0wFu7g+T9tpueC+1gwIoBTK9/ngKUvc2cPJ8bXtcu2cw5YsJO/vJlJ8uyZ9Gk7xntrc+g9fgyRnnIMJhkBMQn0jg6RNvzfVnWQ3kHJMZZ/sg+31EmkupzjPyvPkjZvIbNGxGKvLeRsmZHAmEjUJdv4yz+2UG6UEzVoIovmTqRvDx9azmzl1aX7CR0/l+l9NRxcu532yGFMHtOfYHdVl5IY54EFbWSs/YgvigOZObM3Jas/JMPWg5FDE3G36DC6BJCY2JMIfw++vTNbnCVsJ2v9CjaXeDBh5jDkx9ayLMvC5HnzGd8viMaiQqraFAQEyjm2/hM27DtLk0sMU+fdxoxRyQRo2zi49N+sqQjiljumEVp+iE2nDKSMHUtarxCEQEdXLmeBBXs+WyuBBaPGJlJ1aBsn6z3oP7AXPgojFpUfsYlxhAd5ScSr1y4cyZDZ2sjavZHdeTZSR/Shef8GDreHMXPxfIaFyijJK6EFDyKC7Oz77BPW7c3G6hHDyOkzmDZxEKHqJvau+pTdeSpGz55EmOE0O07UE5uWzpiUiC4DVc4CC9Yu2+wAC4Z6c2zDbipdoklLjYRWPRr/COITYgjy+XaVBwGiWFtK2Ll5F+f1AaSnJ1B5YBtHSrWMv2Muw6JVVBQX02h2wVfZxI7PPmXzoRICeqcxcdY0JgxLRN10ljUfbSLPFMXcxWNQFx1j14kqIoXtBkaj7mJ3gVPAAqWM1qITbNq4k3r/FEbGubB36z6avXuRPiAYQ6sBj6Ao4uNj8HMT50GvHTDEBkZXnceuTXspVUYzNEnJ0U2HaImewANLhqJurKS4vB6lXzAeDdms+nAZu4qNxCUPZ+KsOYzvH0J7YSZrV2+jzK0vt89KpvTgHk43+DBx/hQSulghdxpYkLWLdRszUAyZRZqyhJVbsggZOILUYBmNBgXB0XHExzhUgb5tzsoxU33+JNu2nYD4YYyKtbBtzRYagsfwsyXpuLZXU1hcjd3TG2XlUZa/9j6nlDEMSh3JrNtmMiBUQXHmPlZ+noF2yCwWjwzg1O4dnKr3ZuKtU0jw7TrIJ9bL7gYLqvIzWff5HqwJU5gUXszyt7ajnbKAMUEmqttkBEYnkBQbhpvy2xqrHB0ZAmTasnoXzQnjGBtUw/JPjxI3427uGhNFW00pBaWteIcHI6s4ztLXPiRH50tcykjuXDKbvkEKKs8e5JO319A6+n4eHaZi/5otFPoO5ye3Dsa9i51ozgALBGJpMzaStXM1Hx5Scc+Do6ha/wFrijyZv2A0lvo67G7+xPfqTY8Ad6kYdq1ZK/A9m7GFcwe3sPZwM+MWziGgeAv//PA045/9A3N7ulBzsZCicjOB0V4UbH2TFz+6QETfnqSOn8dd0/vhYqzh+PoPeSfDxr1PP0gv03lWfrYbdb9ZLJzQE2UnjyBeis/OAQvaubDnU/65Ts9Dv59P45qXeeNkBI88koa+qBKLNojE/n2IDBTHWb4FMJCMp6fwwCr+vVXHkkem07LuDd4tCueF3/+MOK2B0txz1Jg9iYvz5tTqf/HSijOEhMUxcO5d/GRqH1TmNnI2vcEfVij57VsPEVS0jVdXlTD9viWMiPboMrjsLLCg6exWnn3lKBMff5iUqs95+l8nmf7kA4TrKmkwqwlL7E+/aD8U38l1ZEdXeph/v7yOiDt/xe3RhTyz6I9of/Uf/jgpGl1DKadPlOHTtw8uF1bys6c3ou0RTEjyLJ58aAohrnbqTq/j189vYMhv/s59/WVsePPfHJKl8+v70/Gg65KUPxqwQOVi4/yqf/Jyphu/+sVCKje/yqv7jUwYm4Kf3EDl2Qvoggex4PZJRAg98etsO+pKknyte50HFlSy8he/4Ez6U/zU/zQv/GU1LoMnMCI6ELm5lbKCRsInzGT60Fi030LFKlcqMRTt4Y+v7CBh3j3cEt/Aa88tRTH2Ae6d4MGRVZ9yyhTOhKlTSfYp5/Un/0RlvwmEVOZQ4ZrKvffPIcm7jo+e+hsFybfx80VDaD60jJc2tLDg4cWkRfvwTdqLG7euczoL9vLavz4nfO7PSVcc5Rd/Wo9fnzTS+oTgYm6muKqN8EGTmJyWgLdoNbjKdxzHC8r2fcCf17Yx/+HFDHG9wB9+v5KAyYtZMEjLie07+LLFn4kzxxBSsYOXl2cSM6AHladK8B88jQWzhxPYdpJ/PL+G4Ll3c2t6T5qPfcLf1jQx8555DE8IkDZtXcFanAcWnCR59gyS9Zm89cYmiE+hT1IkrpYmSspMxA5OZ1xaAr5u1z6Yp5DbyN+3mg+/qGXUgjkkGI/w9w9zGbFgAcOCGtm59TBNPr2YOCENn4ovePmtbEJ6B9BYVoln8hjmzxqJb8MxXlu+D7+0Gdw2LJzT61awrzqImbdOIDnSW+I/6KztnAkWHF77EdsksKAPFz99l/W5BuLSBhIb4kpTdTWtsnBGTxhF/7gAqe39qmeQK5C1FvDJf1ZTFZDC3FsG0rR9GR+esTNl7nRirBfZu+csmpj+jBoSzJfrP+dYhQJvdTt1Fg+GTpnBxEFB5K1fysoiL6bOmUWqMpe33j+Mz8CxzBjXFz/Rmn7jU/WrO5wBFqisjey9BBaM603twVWsy6whovdAEkPcaa+uRacJYtDYkfSPD0FzrXONMjm21iK2Ll/DecHoPTWJ4jXLOKCPZMatY3G7mMn+k3WEDRjG6P4eHFy1ioxyC/5aG816NckTZjB1cDDZWzawI9fG8JlT6O9ZzNrP9mDrMYwZU4cT7CKTUP3OXs4AC2gpZN2yzZSoejB2mA/H1qzgYKWSvgNSiHC101DdiCKoJ8PGDyMxxPOaspCicNt0/hjrNmVgjhzC9PRIsjet43C5O2Nnj8Gn/iT7T5bjnzyStAgbe9dvJace/N1ltOJP+pzZjAjXs2n5FnLag7n1rsmEtZ1m9boM9KGpzJ05VGoP7oLpnHIMQX4JLNi0kwa/FEb21LB15WdkNfsxangSPnIdtY06tBF9GTNqMNG+mmsClTKZVWrtXbftFOrkiUzqUc+mFQfQxY5j/jhvzuzawwWDL0MF8KrLZfWqLyiQ+RKpsdCq6MGsO6YTJy9j++ptlCh6ctuikbSc3Mbmw1UkTl3A9AGBCDmKznqec8ACM1VZu1kvgQW3kKbK582PtqL368OYgRHIdU3UtNkJ6j2MKSP64CUAgysnTsdxquzDu9h8sJzkqbcyyLOcNSu30hgyijsnRZCzfzdZdZ4MnziEgIZMVq/YQX1kMqHt9djCh7Po9hEoi46xbtVBGDCNO6f0oCBjB+v2ldN/5m1MTgkW5CednbJO6yz4CixInMrk0CLefXE5dQnDGJ0ajl3XQm29maBew5g+vh/eqmtIzAnbWdq5cGQnn2y4wJA7bydRn8W7nx4nftodTIluY+e2Q1RrezJ10kBcKjNZ/sF2jMHxeBrKMESO4p7b03Gt+5LPPlpLdb87+fWkAL7c/DmfZWq454mF9PYWuXXnTedUsGDXGj48qOKeh0ZRtfot3tlZzaCZ44nwkdNWV0+jOYCxMyeTGuMtVcuvcj1x9KexjF2rVnKkNZGfPTiO9iOr+NfyM4z/zdMMM+ewev0J1LFDmZAeRdEXH/DWNhg7zovcnBZGLr6bGcnu5OxYyduH9Cx+5H5StbV8sexDMoy9efihOYSo7V2KF84DCz7jX+v0PPiHeTSu+jMvbq5jzOwpxLnKaGuoo17nwfDb55AW5YHtKn4zByGmVVfJrrfeYKt8KM/dO5is91/h/YuRPPfMQkwnt7F+bzmJ46YyNjWAU6te561DViYP9iIjs54J9z/MrBRfCnd8wG/f0/ObNx+mlzmbt55/C93UR3hyaq9rvrMb8USnggWvHmXSzx8mpWYdTzy1ivDZ8xgQ64W9vY78EjP9Jsxi+tBoFPZrc2iIjpaCXe/z4sfNPPaPJ+lnPMzTS/6Mx9Nv8kxSG59+uJZCaxxzlkzBM38ljz6XzdR7B5L7xWGCpv+UR2YPwFK4nWdfWkuf+1/goTRfcjb8h7+vbeS+Pz3NYH85pmu8txu134+A4FDIatg5t/xF/njMneeeuZfCj3/HX4/58ZtnfkpqmIaSXR/w2hdNLP7NUwwPc+0cGdGNWO5bPntzwIIsnn95J4l3PMAdo3rhoTCQt2Ml7x1ScvcTd5Ea4XENHgMZCo2Mqv0f8cePLzDjkZ8z0u8i/3r2Ldp6jSBKf55yRQzjpoylX1w4rsYcXv35n2mZ/BiLY6r44PXNuI67m0dujWL3c69ytvctPLxwOLKCDfz6xeOMeeR+pg8MRdNFtj5ngwWjZUd58uXdJM9cyO3jk/FT6zm943M2ZsmYtmQ+Q+MCUF7V1i5DqTZw4p0/8U5pHA8/MJcEWy7P/3456t4p+BpKqVFGMSZ9FIOSQ2k/8Rl/+uA0aQsXEF55iFU7ykm9/S6m92zj4z+uwfvWO5kzuhf2gq08/8oBBiz6CbcM7YGroH3oQiB2PlhwgnfeOUDwhNnMmpRKoIueM9vXseGsiqnzZ5ImdbZc+QDi+IaOI6vfZe1ZH267aybhDbt56d1MopMi0bc0ognuQ/qIwfSOCaD19Br+8p/zDJ47kaCWTDburSBl9gLGRTbwyZqDeA2cwtyR8RRv+5gVx01Mmj+b4X1CUXWhSnlTwIJZfbi48j22V/kx+Y5bGNo7CHPNOTat2U1b2BBmTR9BrJ/LVRsPmUKJsewwr7+1B7f+45g7NZHy9e/zwYkGYiL90Neb8e7Zj/T0gUR7tbPtg4852RLOmJFh5B/cSYE1lltun4AqdwOr892YOGMGI3wrefcfq2iJHsa8W0YR5a3qUgLofLCgFzUH17GzUM7ImbMZnRyGpSqHLRsyaA3sy/TpI4nzd72qyisIfwzlJ/n4w+0YooZy29RYTi97l51VckKC/LC2Q1j/QYwcmkSYpolNH37MsbZA0odGUX5sPzmmCG6ZPQb5haPsyjaRNn0yQ0Nr+fyDVZR69GX2bVNJ9FNL7ZmdvW4KWLB2LbnWaGbOnU6/UFfqzh5h8648tH1GMmdaKv5XbdmI3zwAACAASURBVNplKOVmio/tZu2OswQMmsD0ob4c/XwVe8+14hfkicxkITBpKKPSkvHVF7J6xWYuqnuQ3s+Tk7sP0Rg0mAVTe5O/ez9ZTX7MXjyFOHk+q5ZtpVjek3mLJhLv01W/637OgqvAgngN2z7fTLl7Cktun0Csp5kLxw+wO7OC8CGTmJne57Iz9Je8QLQz68jbt54N+0uImbGYdPd8Plu+g2JZEAnBVlpMPqSOG8OAxBAM5w+wYtUemiOHMD7azN5tmaj6jOWWEcHkfbGbQnsPZt81DnPuLlZvPINv2hwWTktAI45CdNLxbg5YUMDSVRl4D5jGkhkD8bDUcWr/Hg6eM5I2bwETevlfvd4J0rO2So5uX8+us1Ym3nkXPU3nWPnJei4Y/UgMV1Bl8CZ9bDop8d7UndrBylUZuI69jTRrNht2ldBzxjwmhOvYvWof5n6TuXNGLyoyd7Ny3QkCRt/G4gm9UIqkvZO2u3Sb0zoLEqcyKbSID/6+HuXERdwzawBaSxM5R/ax52Qjg+YtZmq/QOwW6zefQICjhloyt6/ns8M2Fj46F5+yDN5evgeXuN4EWKtp9Ehixvhh9Ax1oerMAT7++CC+w6YxwOM8n288K4EKU5NsbF+5mpKed/DM9AjO71rPO+uKmfbLx5gY696lVvqbBhasWcrHJ2D+E/cxLMaT1opz7Fy/nULvYTz2k/H4q64mzRMEo80V51jz4QoqQmbxizuTqNj7Kf945wA9po5HeaEYZdJwpo1JIVCr48SapXxwOICHfjmEvM9XcLi5B/c+PBvN+S38Z18LCx+8jyE+LWR8+i4f5bjzs6cepK+PoktHpW8KWLD6r7x8UM39T4sWdzf0tUXsXP05OS6jeOKRSQQqbXwz5DmOo5nrzrL0L0tpGHg7T86OIeOdv/N2topb0qM4fayO5JlTGTcwHm+VjoyVr7P0lDePPzKec5++xdbmRB5/fCEBBet44o0mnv7Pz0hSXWTN759na/idvP7IOFy6yPlwM8CC/tXreOq5HQz79W9ZMDwahamBE+tXsDrPj4efWkKyn+raHRI2HRkfvcgbp/vxyqsLCazezzN3v4h1wb0kXTzNBdfe3Do7nV49/Gk48h6PPF/AA689jOuxD3lzawtzf/0EE3zP8dxLn5Gw5Hc8NDSQ8oxlPP23fUx64WUW9PbEJLS0u3D9eDoLBFjw8Yu8KMCC39zDhWV/5ZOyFP78h9uI9JBTuX8pz7+fw62/eYFxUdr/cjapCxb7L7feFLDA9yTPLytm7uMPMzExSGKo15/fzOPP7GLCr3/JjL6B12hrlgmJbEq3v81fNlWz4LGfM9CtiNee/j17mzzwtbWiHXQnv35wClGeGqwtWbzy2J9omvwkT90SS8G2T3hvWw1jF03BsGYVRX1v4aHbR+Bed5Ann97BgJ/eza1pEbjcCGPgNWzpbLBgFEd57q18Zj36E6b0C0OrllGbtYFX395P7wUPMHNQDK5XNRfIUarbyfjHc6y0DOaxu2YRacrmuRf+QXYDaKwWggbfyiN3TyMhVEv1gY/5w/unGLrkAabEw/5PPmFvTRCzJkWRuWwPAXPvYvboBNQ1R/jn79cTMm8Jt4yMx10wjXchg3E2WNCnLZOVG4sYuGABEwbHSUyrtafW8dLSHAbceitTBsXicRXPpTi738b+T99ma3k0ty+eRHD1dp756ypa7GC0ejH81ju5c+og6QhRzYlPeemNPAYvWsD43nKOrv6YvbUBjE0L5MuTeQSmTuXW0Yk07v+cFbtrGXLrbIb3i0DzFenVjc/tmwIWzOzNxdWfcca1L7cumERSmCcYa9nxyYccqA1lxtwpDIj2kshqLncBmeCNKNrHa+8fJ3DoBG4dF0PJ2g94feV+muQyFK7RjLv9DmZP6I+ftYL17y7jRHMEsxaMw785k1WfH0KZOIQetgscaQxg4rRpjAprZe0ry7noP4AZc8YQ66fukt85HSwYm0DV8Z2c1oUxbc50UkUHk66CLctXcbzRl4m3TGJgD19xuPIbL1+ABbqSY3y0/CCqxJHcOjGM4+++wcf7ctErXfGOGMCsRXMZnxqD1lDKuvc+5mhbMLNum0hw62lWrT2MLKIPoapWCiuVDJk6iRExOjZ/toY8Ypg+fTLJQa4S50RnL6eDBUO9OLbjAI0BA7l9zhhpbTfV5PDZR5sp1fRk7sLJxHoprkr+lDIT+Rm72LivmMjhE5k0yIPDn77Hx1tO0CpzwScsiUnzbmfG0B5QeYoVyzdR4tKbO+YNw5C9i/X7iwnsmYCyuYEqUyAzBQeEayVrP95Gri6YOYsm0TtQtIN31nLOITi8EiwYHufK/m1HscWOZsm8oQS4WKnNzeDz9XtoDRvGwjljLiPvuhwsaCV3xxq2Hq+m17x7GEYOH771EbvPt+DlH0BM//EsXDidPiFqqk/v5pNPd9MSN5F7p8aTv3sLO7MaiUpKxKOuhGpZDLOWTERRcIRV6zNR9x7P4jl90QoOgE7GC+eDBbMYoixl1Y58ek+5jbmjYlHZdRQf/YI1G47hMWEJd4+OQ3aFAzj4Cso4sm0tB0o0TL97CZEtWbz/zjt8cbqRgEA//BPH8uD9c+jlY+FCxhZWfJaB18wHuTPJyt7PN3G0QklKShy67LNYkiewaFYSTdmHWL/qIPJB01k0rR/qHzRYMIXJoWWsei+DiCUPs2hYBDKrnovZGaxavR9t2h3cMyMBpcnyzVghl2Npr+bYF+tYe8adnz46E82FPbz82kfkt7kQ7OdFzPAFPLJ4NP7ydgoy9/HxJ4cIGreYeUOVHFq7mn1FclJH96PtzAEuxi3gmZkxlGZ8wSfLT9H3kZ8zs5fXDx8seHAUNRtWsrM2nPufWExPbwXG1mqObFzOskwffvHsInq6y6+aO4IYsrE8h1UfrqYl4Q5+Pjea4u2f8McXltMWG4un2Z3B9zzCfZN6YmuuJGP1O3xwJJSn/7oAt8IDfLpiK80xYxgX08S6oy3Mv/8+0vwNnNq+krczTCx55D4GB2m6FC9uCliw7h+8XZzES8/dTqRGhsXQzJcb3ufNvWqeeOlBenuIpqZvZCkItTpT1Rle/8tK1OPv4sGJgex/8y/8dVUWQQlhWA3hLHz+CaYnemJqrePgijdYmuXHMy/ci2/lQd5dugFd7ERmJdTzytImnnrjZyS71rHrrZd43ziRN5+YjHsXZRSdDRZMFJ0FVRt58T/nmf/y80yMccNqs1B1/DOe/lcOc599kik9PSTVlitQPrC1svfdF3i/fCKvvzQNbel+fjvvV5yK6ElIuwGfCffy/M8m4K0QRP9v88jz+Tz47guMdCthzRuvs6u9Hw8vjGHVu+vosfh3PDgsiPqcLTz78iYGPPACPxnoh8n0fxIs+Annl73C59VpvPj7aQRp7FQefJ8/fJDDnKefZ1yUu8TS3GnZmc7nL06SThRSLJcdQxCcBUuLmPfUY0xM8JOI9VpPr+Kx548w89knmdbHT2L5/2YecQkseIs/rCln/i9+yVCvYv711N8piZ7EjGQjX2zJp8+shcydkISHIZuXH32Rpsm/5KnbUnEzlLN56VIOVJlR5JejnXovj90xHJeq3fzquX2k3fcTZqUKwsD/x955QEV1dW//N8Mw9N4RpSgqdrABKgoKFrCLvSQmMbHE9PxTTe/9TTMaNfbesaKiYkEEFQVFBbEhvZdh+rfuoMYaERje+H7cLFdczjn33vPcfc7e5zm71C0AWu9kgegYc+ZeYPhL0xjYwUWXpyDr2Fq+WxRPl8kziOjs/gCXZoEsKOfwDx+yuMKXV58biZcqmQ8/nEe5Z0/6uFURF38Nr9ARjOnfHsWJNXyy8BT+U6YxrLsX6mvHWfrnJrIlBpSkFOM3bRajerdGkhXLd5/vxHPsUwzp0fwfYhFrJpD6JwsSWLb1Et3GT6C/QAwYocPuyyVpBIyNpH9nT8wFouXuLVs1WbDid7ZdbsrYpyNwyYvmw5/30ywgEA/FVU5kSug9fBh9O3tScXodX/6aStcJY4no4YX2RiIrl0aRUVlFdpUhAeFjGBPUiryYdayMLabnqGEEtm+CVFT7BDgNRhasXckpM1/GjBtAOxcLtLIsti3+i7hyT4aPHkDHppb3uccKoUMVGQf4+Y8j2PmHMWqAN9c3LWLuniu0CvDFtDCDy1WOhI4YQoCHll0Lq8mCIePC8W2qIWnXZrYcu0xFWRalzv6MixxKkHMxa35YSbZzF4YMD8LT5gkgC45Fc7qyKRGjIujsaYO47AqbF6/lZLkTg0YMwNfD6j63nGqyII5Fi/cjahnEmIHuJC6cy5YMER27eSO7fIky27YMHjaATnZlbFm4jLgyR4aOHkrXJnB631aiDp4ju1CJsWNbwkeHE+BexraV60iXtCRiyADaOAjGXy13bECDkAU7Yyl27MK4SCHXiCFVmUmsWLyDHIt2jJ0YhoeF+CFkQTQbY9JwCxxARHdrjq5ZyvaTZbTo3BJtzlWKJM0JjxxIa+lV1izdwhWpDxOnROAuymL/tihiT6STVWyMc6tujJ0ykFZG19mwYicXFE0ZOT6UVnUmqfTvWaAjC3YdRdM8hKmjA7CTKsk6c5D1m2JReAUxYXgQtoa3Mn3fTRak7F7HliNZOrIgSJrK8oVbyDD0omtrYy6l5uPSNYxR4R1RXzzA8lV7KW0exoxxvTDMS2XPlm0cOXMdA6klri0DGDmpH6QfZl3UKUzbD2DikLYYa/7tZMHVarJg0BhG9/LCQF1G+pHtrNt6EoeIZ3iqp8cDPQsEsuDw9g3sT5cQ8exUmlecYeni1aSq3OnTzpKLZ65g2z2csQPaUHJqB8tXHsFyyExm9m1KXmoCO7ds42R6OeYmNjTvO4KJ4W0oOB3Lxg1xGPsPZsKAdhj+q8mCQfRvcpXVCw7T7OmXeDrQDbWigitJB1m57gh2wVOYOrAF4geQBeqKHOK2b2B9ojFTXxuJuY5o3oFhy0C62ZWScLaMLiPHMaSzE5knY1i27DCO/abw9GBPii8kELV+Gwm5SsyMVJgHTOWdCHeuHtrJklVn6f7SiwxqafmEkAUr2JnXlFlvTsHbUkRV6Q1i1y1mZWoT3np/PF4m9x/M6MiC68msWbCawhbjeHWiN1ejV/LNzzF4jY2kZfEZ9l+1YMwLT9HdWc6R1fP466gr73z/NM3FhZw9vIOl64+htregTNKEZ6Y/S3e7Sk5sW8bCBBHPzJ6Gr4PgiVZ7hrRByIKNPzIvrR1ffzEBNwMNSlkRx9bO4894O979ahotzdRCBNQdl+BZoEWefZpfvlyKtvdTvBLuSuwf3/DzEQWjnwql5HA0FywCmDV9OF7SMg4u/4X5Sba898lMWpuVkbJ/I3+uScTCyYyzaa689/sM2pnksvs/n7JaOpRfZodi+gSQBZ2yN/Px7xeY8MOnDHA3RqlRce3QEt6am8FTH79BP0/zB3x/Id9DGTFz57AgI4SffxiO9Y1Y3hk/h6IRM5nkmsXyqHQCn5nNxD6e5B78g1kfpvHCvA8J85BScOEgv/+4mjxHV8pyC+jxzPtMC3Ai//RmPvh2B/4vf8bEjjb/P5EFGs4t/ZyP48z4eM4zXFzyLetzBbJgMM4CWXBwoc6zIHLOJ/SUpLLwP3uwGxjJ4CAPpPec1tVs61W7VnrzLBBnsvzF1zjd901esE/ioy/WYz1gKs8O7oGTpID9S5YQI2vHi7NH4G1n/MBSfAZSA4pOrueD+acInjaTUKfr/PTW7xA8nRnD3UhcPpeVxzUMmTGNfl75/PLiF5QMeJU3R3fBWiqmJP0of82dy7bYy7R/5hPen9ILZdIq3lmQzvBZzxLSyrEekqUZUO8JDjP28eMPm2g69mVCxEd49csomvQcyZShgbgZFRG9bjUJMm8mTh5Ce1er6kQk92x4DQyVnF37I9+dsGfGzDG0I4WPPlqKdb8pPNXHmaQtS1mXqGHwtAm0KYvl+8Wn8X9qGkP9vbEwkJNxaBO/L1zFiStGjPi/OUwO8UGevJGP5qbS97lJhHVqoktO+W8KQ9BtVNOi+eq3BNqPGEpbeSJzf9+JSZeBjB4ZhJu0iH1rNnNK7kHkuIF0dLfVYXcva2ogknNq6xLWHDMg/KlhuJfs48uFpwkYM4lQryq2LVnBGUVzRk4ehnvxPr7//RydJ4wnomcLrAwUZMRvZ8EfyzmUb8PIGS8yOdiLs1uXsyXVmMFjIujqbY/BvzRnwZH1i9iZ4cSQYe24snohWy6I6T1mJH27ulORFseGqGTsuvZjWFhnnIXypPfV1JWgyjvFn7/sQOPTi8jBbcnauog/T6oYOHY4HaVXWb1yl87te/TANqTv2MiJ0qYMHhdBF29blPlp7FqznFVR+ylrNYzXZkwiwDyD33/eibhtEKMiuuGiK0Nbu/VO6KUPzwKhGsK+Nes4nG1O775tyT+4ii2nK/ELj2RQdy+qLh4jas85LNr1ImJAV1wthFKU98xakRhFXgrrl2ylwLEzwwa2Inn5AvaVuTFs/CAcrseydGsSVr79GRfiTuLG1RwpcWLYmGH4e9lQVZTB/vUrWLEpDjz78ez08fjZ3GDTku0Uu3RmyPAQ3C3q5laqD7JAVJquG3OGYXNCA22JX7ucY6UODIgcRQ8vc67G7WPPyUK8eg9kcG+fBxJ8BmI1WUkH2LTrFGbtg4no4cTxtas5fM2MfmPCcSpKYP2meCQ+vRnsb0vctp1kGLZh8uShtLIVkZuRxPbVy1i36zKefcbw/KzhuCvOsnrNPvIs2zN2VDBNze4/3XscKdRngsMtm6MpsPOld2spO1at47y2NRMnDKadvZxTsTEczVDTpf8Qwjq7Y3jf2iMYz1VcitvJxn0XcQqOJNQ+g3WLYyj3CmXSYFeSNm0k5ryawLGRdDO9zHodWRDKjInB2IqruJFymLVLlrErRUb3IZN4bmIwlWd2s2HvRZoGjyGylzsGj8qw/Q9g6sezQEXWqT1s2HwUif9QekgvMndpNGLvUJ4Z3Qt71Q0O7okhpdSBoRNH0bWJ+X25pXSZ7QVX+pgd7DxVTq8x4+nABVatiKLApQ/PDPYmdfd6dpysJGDkUHxE59mw8jBWQ2cws783VBRz4fguli5azqkyB8Knvsy0sBZcPraX1dvP0WJgJKN6eCCuh4oI9R6GcDGBjev2ovEJJ6zJZeZ/vhpFwHCeGdMLW00ecbv2kJBjxbCpYwnwEDYd9yzaQq1OeRGnY7azek8xQ14cg3POEeatiqN5+BSGt1Kwc/VaEopcGD11GM7FSSxfehCH0KeZOrQ1BpXFpCdEs2j+Uo6XmNJzynu8M8iFlF0bWbi7jIlvT6O7i7RO6R70EYZQXQ2hiJPRa1gca8gzs4LJXj+PBQfLCJ/+HGG+ThRdSGDzpmNIuw7lhZFdMRMOF+6zVDSU56YTtWQ1F0x789K0ruQeWMkPi8/Q79136Su9wF/zV5Fh3ZPnJwRSsHcRC48489b3z+FjpqGi6DoH1i5g/to4VG3D+eC9F/A1L+LA0kVEZbsy89VJeJmL/pVhCBf2ruSHLTJmfTyOojWf8uXuSkYJ5FA7JyqunGDD0mi0gROYNaYLZmjuC38SvoGqJJ01388ltflw3h3dSheGMP9SEz76YCpGqdv5eeFebIInMyuiNUnr/sPcU7Z88Mls2tpAZfF19q1cwJ9rD1BmFs63S1+lDRdZ9u63pPpP45OJXRDXgWQRPrXePAvObuP9b44S9vrL+OZt5JW3NtPm2VeYOqQTJhVX2LpwFUnG/rz50nCamj4kOalWTtLaH/h+rxOf/jYNt4ID/N+ULzB9/Tc+6WnA5t9+YEmqHS+99yLeN1Yy64PzPD/vE8I8TNGoK0k7sIqvvl5EqmFrnv/4S54NsCNj1yI+npfKmK8/JrSpEYr7PBoeR9tW4/dE5CyQGGm5vGMhC1NMeO7pIaSvn8v2Aj/eeDUUR6mGnPg1/Lj2IuEvvoaf+jhfv7MBx3EvMCWiNUZ1UKqPByd68ywQi/LY9f0PpHWezHDri/y5IQHrpq6oi0uQV4GpVVM6h/XBr4XjQ/MGCPHPouIz/PzZRsz7RjKis5qNf2xG1HUEo0JbIc5JYYOglJv0ZHSwLdG/L6PcfzyT+vpgJhEj1sq4cHATC1YdxGng87wwyJtzq+eyPN2eZ6aNpJWQLfVxAbunvT48C2SZx1m18gBOYePoLErm1xWJWLtYYyQvo1KhReroiZ9/D3xbOmOqS61+/yCE7OBlF3by9c/n6DN9Ej3tc1i0YBeW3QcxuEcLJEXn2bJyC4UePQhyKmLH/iu0Dx9GkK4sohiNLIfD65ey/ngJvcZNJaKrC2mbfmXeOSeeeiqCDk0suS/c/zGxrG/PAqG0l+x6PIvXn6NFcBBeVRfYse0EahszNFoFVXIVEisPugX649uyCWYPqZ0plK/LO7OXlVtS8B44jA7SdFZtv0T70IEEtXekOPUQm3acwrZbKJ2tb7A16ho+/cPo0dENM0MxmsocjmxeyZrEcgKHjya8nRF7l6/kvLEvIwf3ooVQ870Ou119eRaItDLOxERxNMuGXkFe5O7dxfEbVRhbGaKSV1COGU2bd6SnfwfcHS113kD3XSIxYlU++5esIMnAm/DwbmhP7WbrBQ0Bof3o6mlGWtwediUW07JLG7RXU7gmd6FXaA9auwm5S1QUnI9j9ZqtpJv5MWFsf5rkHGDetqu07tOfgf4tMHuwyNdY+vRBFhiqS0nYE8PpAhP8unpSlHKQuLR8xFJTxHIZKqUJTVp1oFtgB9ydrHRhV/djJwJ5Poe2beZ4sQMhIR2pio8msdKRPoP64mNeRlz0HhKzjekW0IaKC4mcr7AlKDSItq4WIGCXfpwtq3aSKW5JxNiBOJSfZEPUWRw6hxDRry0W4gckGqsxcvrwLBAjqsgkZtshsiRN6NrekrNH9nM2T4GZiRRFiQwDqS1enfzo0sUHF6sHE8tCCcGq7HNs3XGIPPPWhPf2JvvYAU7nmNBtQF/a2lSQsHcfiZnQuo0bpZfTyJe6M3BQEM2sJKiU5dW1tNfHg2cvRk0IwvDSYTZHp2DRMZghIe0xN7g/bvgxoNNPgkMDERU3zhIbG0+pVSt8mxkRH3OQCwVanK1EVFbKkVi50NK3G13atcDeTPLAigjCSZuQlX7n1nhkLl0I7SImfncilU38GTHIB/mlJPbuS6DEpiWBrUw4G3eSsibdGNm/M5ZCOd+qQlIO7WTLvnPYCaFXwc25cmA7B1JV9Jw4jsBmZnXyaNEHWSASqym4EM/+2DMYtAuivSSLrbvjkRmaYSOqpFxtgJmjB+27+OPXylUX7vegOSvWyLh8Ko6dey/i2qM/ge4yDuyKpcShC5GDOqLKPE3MniPkmbjTwUNKatxZzHqOZJR/U92GQlZ0jbjdW4g+XUTHiIkM62TBqX3b2XlWRdiYSAI8LOulbnv9kgVqCq6dY39MAhr3Hvg7ZrN96V6KXZpgJSqjSKbFxM6Dzl260eVmqeX7DxZEiIRa9WePsnXjMewGjSHQ9DqbdiXTNGgIgzrZciMljui9JzHw6UmPpioO7jqJTbfBDA5yx0CtQl5yg+O7N7I2Lpv2w55lQkcRsevXEF3ShtdmDMJZyGH8OJP0nrb6IAt0XsSKUi7E7yUqScLQUZ0pioliR1IBLl7WlBSXojYww9mrE8G9/GhmZ/rAUxkh7l5Vkc+JXZvYm2HOmOeGYnRhLyui0un+7PMEu6hJPX6A7QcyaBbYm6ZliexIsmHKK0PxMNbqXM4LL51g3Yp1nDb05aXpI2mmzGDNn+vIdu3LjCk96pyVXi+eBSoZ145Hs/JAFZEvhFEas5ilp+T4uFtRkluMVmuOa8t2BPb1x9PG6MEHWsI3UJaQtHUR89M8+GBmbzK3rWBzlhMvPD8KZ/KJ372V3ecMCB8ThkHyNjact+SZFyLxFAgUrYqSKydZPW8pyRVdePnzCThmHeDzL/bQccaLjO3sgqYuMWv6IgvEQvWcw/yxPJnuE8bQsvAgfyw4hn0nT5TlhVQqtUjtWtM3pCcdPO0emExYmCJCvoz85O38+HsCoXPeJ8T4LD/O+QvTyW8x3d+RfAGbRVuoajecYc2v8Nv8DIa//TzdXYx0xI2mMpu9f/2HRaeNmPLaKwz1kbJ/wbcsTvbk/c8n0Uyqpo5cwZNCFoCONC3OJ79KjIOdJYWXzpGpsqNt6yY6pSPLzyDlUhlNfXywl8q4caUQQ3snHP6hPFQd1ryHdtWPZ4HwOBWlOTnIzeywFsvJK61CaggVpeWo1AaYWtlib2eB4T8mGBRjaFBO3F8L2VregmfG9cBYVoHYzAYbS2MMtCpK8/MoxwQ7aylleYVozG2xszTRJUzUsYeyEnJzizGwdsbR4DpLfllBsVd/Jg3ujK3Jw8vn1RTr+iYLBPZCq6iksLAUQys7TJGRV1CFxFCDvLIShVqEiZUtttYWunr1D7/EiOTX2PjTMjJ9BjA2uAXacgE7S6zMjZGIVJTm5VIuMsXKWEtpuRJTK2vMTaQ3sdMiKy4gv0yBmY0jNgbXWfHdUvLb9GdsmC+O5nXUwlQTVbt27uTSpUuMGDkSW1tb1Oo6xCnplHAF+UUyjC0sMNJUUVJWhUikQVYlq8bOwgY7m3/GTleGrSSdLau2UezQldBAbyRaLaYWFpibGiFSV1KQX4TG2AoLQxWlJUqMrSyrsRMJC6kWWWkheWVKzG1sEecksGzFMRx7DqR/YCuspXXP9bBj+3Z++ulHMi5dorWPDx99/Alt27atG35okJUWU640xMLCCGVpCTKVFo1GIFrkaAxMsLax1cnPw6N3RAhG+I3jUaw9VErH4D74uZshU2gws7DUbQDVslIKi2VITEwQqRUotYZYWJpjLBBfOiUuo6igkEqRKQ5WGk5u3sjhQmtCOpcXkQAAIABJREFUBoXQyd32oQqs5nNWwuXLGezcsYOAwEB8fX1RKpU17f7AdoLyrCwtpVIlxtTMCJWsHJlChVqlRF6lAANjLG1ssLIw+UfsxCIll0/sZ2d8Fh5dAnQhDFqtAeZWlpgYiqgqK6akQo2xmSkiZRVVauE3C0wE7AQDQ1VFSUExMo0R1tZwbs9WYq8Y0m3gAAK87XQx13Uxnuvds0BY8DQKykrKUWKImakBsooK5EK9Z6Wcqio1hsbmWNlYYWEqfTi5K5BUykISYvYRfw06B/eijZ0hMgWYWVliKmBXXkpppRJDIylapRK1WIqVlTnSm8yNUlZOcWEZGqkFNhYKTu/fw5E0FZ1D+xPQ2gFxHbHTh2eBDj6ljPKyCtQGxphKxVSUVeOnVcmRKzVITS2xtrHG1EiiW5seLMDVifrio2M4nW9KwKDeuBurURmYYmNtikglp6y4FJlWgrmJBIVMhlrYVFuZ3qwopEVRWUpxcQUiUyuklRns23GA69L2jBsbhKP0YeXzajbt6p8sqH6uWl5BWXklGFtgIlJSUlqpSz2rrqpEoZVgammFtbUlRg9d8ESIxVrKMi9wYPdhMk1bMXigHybycpQGpthamyFWyykrLaFSKcbUxBBFpQyxuQ025jdLN2vVVArzulyJibUNktLL7Nu+l6tSHyJHB+NiLKpzGTZhrPVJFghbcJWiirKySpCaYyZRUFpYjkoiRi2vpEolwtjCBnsbS4wfWnZSt9xTmX+Jwzt2kKzpxKSRndCWVyKxsMbaTIpGUUlJUQkKiSlWpmIqBPLQzAorC6NqPaBVU1VeQn5JFSZWVpCbzIbVB5AEjGBy35YY1MOGLTExgRemTdPpCB8fH77/4UeaubujUqlqJrwPaqXVUFVRSnEl2NiYoSorpqxKjVisorxSjsjQBCsbO2zMjf5hzRMJLB03Ug6xYUcqrQeNpo+3MQUFlZjZO2JhJEJZVUFRYRmYWGAqrqK0wgA7Z2uMbob9CmtEcWEBpWpjnO1NKUw9xPK1J2g56hmGdXZEU8ckc/ogC4RcP4qKMgrLNNg4WKIuL6CwCoxESsrLqkCwUxzssLYw/gdbQWDrlRReOMhvi08S8OxUetqqKJBLcHCwQSrWIhfkqkiOuZ0NEkUpxTID7B1tqj1qhW+qUVCUm0u50hQnV2Mydi7jj2NSXnhtIq11SZjromn141lQ/drl5BbIMLezxVhVRn6BDImxSKc3VCJhb2aPo435P5TH1m2uUJeksfLXxZR1mMzzEe4UXMlGZOeMo7mQ20dJSW4O5SJL7C015OXKsXFx0JWgrSYbtFQW5XCjVIODszOW6iss/OhH8nvM4o2RrREr657Q9QnxLLi5OggGjEirK6GhUatRi8RIhGNLwajTaHTuPcJkEuq6i4VdhkY49ambgD3u6qU/skAgTMSItIILkAixsAm4uYEXxEUr/HsNTldFBiIqrx5nycpEmg8aSp82LrqSbbdwEuJ8hVMRQScIyYYEBXIXhiLh2cJ3UHIlbifrYgvwHy7EEdtieJ/7/uOiV520qj7DEKrfQDBAhDJdgtlSjV31PwtZq6tlpyZyIhapuHp8F5uPV9IjIpSOzard7m9jp/s+1SEMArGie94d4leNrfB8JdfjtrImrgL/gaF08rJHWscqEsJw6p0suAc7AUfh/W9hKvxVwE5YRP55lgljlpNxdC8xqVV0CAqiQ3MHXY36auyEDXG1rD0KO1TFnNyxkWMFjvTqF0irB4aNPJ7c6cez4JaI3ZSx6oHpjLnbsndzbj2sVvvtUQgkXelVDkbtJ9+qNT2CfGlqJb2JffV9deuBgKVOpoU18s5vUo2vgRhKMhLYHp2MkZcfPbv7YGcqEHyPh9e9revds+A2RDexuymHf0/b6rHe+vNPby/Iq6LoMocOxJNv6EZAYGfc7Yx1J4u3109Bjm9iUL2W3o+dMD1Lr51kx54ktC7tCe7VAUeTuoVvCO9d/2TBPXJ3xzpX/ddb2D0qx4cgUxqKr54m5sh5cG5LcGBbbIzEuhOe+7Grlrv7dYUg8xqKL6dw4OBpKm1b0qePL046uaub4OmFLLhH1u7UE3/jp7lnfj1IAoX1TM6N86c4ciIDi5bd6NOtBSZU2ym31lJB11YvgQ/RtYJ9oyzlfNxhjiQX4dm7Lz0FoqWO2OmLLKhe4/6eULf1xc3xCd/8kbpWR1KXkHYynrhzJbTu3ZduzauJuXvtlOol70G6VljzxLoT54ykOA4l3qBpjwH0auek2/DWTfKqv3f9kgXVdoqwTgsCcadtVy0rN9f0R+pageyq4FpyPAeP3aD5gMH09LYB1a066zXTtYK9pKrI5cyhfRzOMCRk2ABaO9XNg08YoV48C+7UFzqb5KYevKkwbsmjzkZ+xIcXcK4qyiQ+eh9pkpYMHRyIgxG39cXdtkr1d7nb7q7GVyhGLORJOBa9jROlXowZG4KrSd1CEIRh6oUsuLWPuI2dYKf+rUeErbxuzX/kpNHqEmwe276FRE0npkb6Y2Wo/dsD6radIpyF39pn3BM6KDbQ6Z2KnLNsWLMbZcv+jAttg/Se5MW1sVj0EYZwSz9U21937C8EEdTZ9NXz9pFrnm72y7m4fwtRZ0QMmjyCNkJOH/XfeWl0+z/hfrfWvHvWMWF/odvnaORciVvLH9EKxs8YT3t7IXTokR/vkZA+WWTBncO5tdG7Q4JvGUKPHLUeG+iTLKif1xYh0si4cSkTja0LLjYmf2+eH+MBwslfac4N8ioMcW7m8FD3/ce4pa6pfsiCx32Lh7QXiGdZCTcySzB1csLGzEh38v24l2A8l2VfJ1dhjLOTHabSB/ljPu5d9UUWPP57PNB0Fol0blnZBRWY2Nhhbf5PJ8L/8EyNgoLMTCoNrXGwt8ZE8tCzvRq/uD7Jghq/xCMbqijNzaFEbYStnQ1mtZAZwQCQl+STUyzH1NoWGwth7j/ywY9soC+y4JEPrmEDkVZJcUEBZUqJ7kTY3FhSw553N1OUF5BdJMPIwhYHa9MHlKd9/Nvqiyx4/Dd5QA/BeFRWkp9XjEJsir291T+cCP/TE7XIy4opKBROOG2wtzOr82b3lq5Yv24dP/7wPa6uTZg9ezZBffqgUCjqZfh1vong1lxVTmFBCRqpOfZ2DwmXedSDNApK8gookYmxbeKAhaGwFanbpTeyoG6vdUdvDfLyUgoKyzG0tsfB0rhWd9ZqlJQX5VNcocHa2QVLI3ENNj01e1T9kwU1e+6jW1V7pRTkFyOycsbZ2qhWsQMaZRXF+bmUacxwcbHjIVGGj36dO1rokyx4rBf5p8YaJWWFeeTLJLi4OmJcK/NMi1opIy87C5nUEQ9nyzp78AmvrC+yoN6w06qpKMrmRrEhzTyEkOja3FmLSlbM1RvFmDm64Wx5fz6iWt1Vq+XatWt8983X/DH/T6qqqmpzG731EewzRVkB13PKsGnSDBuT2q5VGspyMrhSaYWP54NKwdduCE8uWVC78eq917+fLLgFwd8MVW1BEU6VhfiQ26eltb3RHf3+1WTBbegE5v+OU+JajFuYeH+f0tfiBg/ooh/Pgvp5t7/vcvPUpA7ZLeobuyeDLKhGsK5jv3WaW5+y928nC/6etrdOdGsn0/rA7l9NFtxl5OuOPmo9a/WBnf48C2onHw/vVVddeyu3Q910zp3v9+8nC26+7R2n7LX9KtWyJ3jK1GrP/NDH/nvJgnq08QQ7pS4T/x70ngiy4Lbo3fLUq7Xk/e01VNtb3NPvX08W1Bd2unlfrXDq4Tzjtu30byYL7rKRtXVb6295mQpcTV2J5TvtpycgwWE9zbQGuM2TQxY0ABi1eMQTQRbUYlwN0eXJIAsaAonHe8aTRBY83sgapvWTQhY0DBqP95QnhSx4vFE1TOsnhyxoGDwe5ylPDFnwOINq4Lb/frKggQGpweOeJLKgBsNp8CZPClnQ4MDU4IF6C0OowbP/F5rUyrOgqKSEvLz8Oscc/i8AeO8YhI3Hnj17eHn2i5SXl7Mreg8eHh6NWNXwYwsG4KwZM3j19ddp1qxZvZ++1/A1nshmtza96elpRI4eU/cEh08kCo//0gJu26Ki+P67b0lPT6dNmzZ89sWXtGvXro4JDh//XZ7EHsLGIyPjElFbo+jZqyd+fp3rnODwScShNu9sZGTEnuhoLl++TEjfvrjXNdFXbV7iCe0j6Iq1a9bwzddf4ebmxiuvvkZwSAhyufwJHVHDvbYwZwWZ27d3L17Nm9O3b99G3B4T/uPx8ezdu4f/e+vtRjulhtgJG47jx4/zzNNP6XREm7Zt+fmXXxvXvRriJ5AFBQX5fP7ZZzq5c3R0rHOVgBo++n+i2ZUrV/jqiy9Y+Ndf/7owhH87wMLctbK0xMnRQRcOc+cl0j4kA9H+gwc5nXRaF1/eeN2NgHBSlJSUxII/5+uEcc4HH+omdONVMwQEIZw37w+GDh2GvYNDvbkg1ezpT3YrQ6mUE4mJ5GRnE9ijB+bm5o2KpAafVJizwinRls2byM7Oxq1pUyZOnKQjq+parqcGj3/imwglNnNzsnUY+vi00W0+1HXJbP3EI1LzARgaGur0RW5uDu3bd8BBMP7qUsGk5o9+4lsKuuLI4cNs2rQRWzs7hgwZosOwrpU4nnhgajAAYc7m5eZy5vRpnJyd6dChEbcawHZXk7S0izo7ePiIEY1kQQ3BE7YU6Wlp/PLLz7rqB02bNuW5ac/j4ODQSMzXAEMhfLCsrIx169YyYsRIrKysGg8ia4DbrSZ5eXls2LCeF1+c/e/JbfMY7//fbCrMXWNjI0YMH647iKwRWRC1bRtJp5IwNKxdoqj/5oD1/WxDQykpZ1NYtnSpjql/4403sbe30/dj/2fuLxYbsGTpEgb0H4CdnV295kP4nwHpIQMRZK9645FLt+7dMDMz02XMb7z+GQEBt1OnTrFz5w4ddq6urkRGRupOKxvJgkdLjzBnBSUsYNiyZUs8PNwbDb9Hw6ZrIZEYkpKSTH5+vs6jxc7OHo2mDuVOa/jc/4VmQnbo+Ph4hLKnNjY29B8wgDY+bVCp6la2838Bm0eNQSALBJk7d/asjqASZE9Vx3Knj3rm/9bvIl2J4rNnUwgPj2i0U2r4cYUNR0ZGBgsWLNCRBU2aNGHSpEmN614N8RPIgvLyCrZs3UJEeDiWlpaNZEENsROaFRQUsDUqiueefQ6l8l+SCPcx3v+/2VTIfSDsJ5566imcnZ1rRhYIhqHAbtVnkqz/Jgj1+WzhtGP//v3MmjVLF4awb98+nYuV8O91LRVVn+/5b72XIFMzZszgjTfe0IVvNF41R0CQsV27dumU8bBhw3BycmqUuRrAJ+C2fft2vv/+e9LS0mjbti2ffPIJvr6+jfjVAD9hzgoyFxUVhb+/P127dm3ErQa4CU0E2YuOjub69ev06dOnMWSthrgJzQS5W7VqFd98842O2HvppZd07vSNBN+jQRSwEza7Bw4c0MlcSEhII26Phu12CwG/uLg4XcjpO++802gL1xA7wQYWCL7JkyfrPIAEXfv777/rPAwa7eNHgyjIXVZWFl999ZVO7gSv5UbcaoaboBeuXr3Kp59+qiOrGvXEo3G7t4UgawLBJ4RP3nk9NAzh8R/x/1cPYcM2evRoSktLuXDhAi1atGhUJo8hAqNGjeKLL75oxO0xMLvVdNOmTTqZGz9+vM6AbrxqhsD69et5//33OXfunI4k+PXXXwkICKhZ58ZWOplbs2YNQUFBuj+NV80R2Lx5M0Is5cCBA/H29q55x8aWzJ8/X2c0e3p6MmfOHCIiIhpRqSECqampOnJZsE/Cw8Nr2Kux2S0EhEOhLVu28N133zXadzUUC2GDFhsbS1hYmM4N3M/Pj3Xr1unmb+NVMwSEDe/bb7/Nt99+i4uLS806NbbSkQMCQfrqq6/q5m3jVX8INJIFtcSykSyoJXA3uzWSBbXHr5EsqB12jWRB7XC71auRLKg9fo1kQe2xayQLao9dI1lQe+yEno1kwePj10gWPD5m9/ZoJAtqh2EjWVA73GrSq5EsqAlKD2jTkGSBRq1EoVChFUkwMpIgFj28KqlapUChVCEykCI1FNoKdds1KBUKVOpbse0iDAzEiEQGSG62QatGLleiRoSQkEsi/F5LbGrSrSHJAk1FPpdzZNi4OGNlbKjD5M5LwFcu4Kur1Sy4vooR4j2FOG0dDlq1zp1OpdHoauoKuAmJBg0MdNWJ0Qq/yxWotWIMpYbV2NYEhFq2aTiyQE15fg4Fcgl29jaYGRk+ZFxa1EolSpUGkYEEQ0OD2zKq1ah18cWC7OngFYsR8gfcki+NWqXDVoMBUgG7ez9OLTF6ULf/BlmgLi/gRoEMExs7bCxMMHiAYGg1Kt381lAtP5K7MPgbW7GhBEOJ5K5voFEpUQiJBsXVv+kTvwYjCzTCfFOh0lbH++tk5SETSpAvpUKQHxESw1tzT4NaIcijmuoVT4RILNKFAwglIHXzU6utlktBZiWGGEoEma1HYbvnVg1JFqjl5RQUlKKWmmFna4n0AQMTdIJaN341Gl2JekEXCDhUr13CmibEt6s0Igx0+Nyxpmk1ulhkpVqDWJjvkmo9o6+rIcgCIYeEbry3dKTopryIDXRJnsX3DlCrRa2uljHd3BNkT9C1Otn9+z6CS7GQd0HASSL8Xyy63UatrZZZQ4O7s07XJ44NRxZo0QgyoVShFfCQSjC4d9LqMKtuo3mQrr0pY9U6QYUWsQ4fyR2L5q35fhs7if6wazCyQMBFdUt/Guhk6eHzSatLjiqseQLOgs68z55RyikpzKdEZYSrqz3SmzagTker1dV6WCRgK0WqB/wamizQqtUolArU1QsZIvHDbQnduiZXohLmnvQBc0+rRVlVRk5OAYY2rjhZ3XTF1gq4q3S2tTDfH4R7fc7bhiILBD2gEvYGGjCQGiF9sIGCSiFHoa62j3UaVWcbixAZ3LRXhD2GXH4TV+nda5pOvhUoVBoMJFKdfagvddHgZIFWi7win+tZVTi6u2EhTLYHXhoUcmEPpkViaITU8O91q3pNE77BTXzFBhgZSW+un1pUSgVKpZqbuxMMDI0wuqN/fcrdP92rkSyoJdINQxZoKb98gm0xhzl19gqVKhva9e7H4H5+OJpLuVtNqshKTuDAof2cSM9BaeqIX88IBgf5YF6Rwfq160hIK0ArLJISKMvJQ+EUyutvDcdLVMjx2D3siDtPSZUamxaBjAwPxsfVEsMHLR61xOzObnonC4RFXylHqSjnzPZl/HXAiMmvj6Gzh61Oef59acg8sY2lUccoKBPKcYkRaSrIzjGg2/CnGN+/DblHFzNvVyparRihNoiRRUvCx4/Ar7k90qpMDkXvJ+7YGXLKDXDy9iNsWDA+bjYY6cmC1jtZoNu8KpGXXSPqr7WkitoxblwwLZtY3iNzgKaSyymJxOyI5cKNIkQmTek2oC9BXb2xMVFxYucm1kcnUqEFQ5EaA5fWDIgYQjdvF9R5qRzYuZ8T5zIorTKnlX8v+oZ1xd3OHIketEmDkwWKbPYsWciWRClhT0cS0tUd03vGVZl9nsNHjhB38iIF5VI8OwUQFtqdFi7WGGrKuHgikaNH40i9VoTUzovAsH50b+uJlZGKrNQkDh+IJelSFkpjB9oFhhDSvR0u1sZ6UcYNQRbIi25w+tgB9sWfIbtCi72XHyFBPenUwhkTwzvB01Kef5XEmH0cPXGOQqUxTdp1IahPID7OIlL3RLH7yBlyFCKEvZi8soRK86b0GxLJQL8m5J05xoHYY1zMKsbQvjndeocQ2KE5tqb6qf6jf7JAMMhUqBSVZCYfZE1MKpbtghkb1hnbu3ATVj45GbG7iNq2n4syrc7wEJl44N+vP/16emNQlMnZhMMcOnGGq6VqHDw70ad3bzp7O2OoLOHy2QSiY49x7noRRnaedO8ZTLCfNzam+kmGrH+yQEXe5RT27thN4oUsMJQg0igoL1Xh5NOLEWMiaO9qdltlaJWVZKUlsf/AQU5dykVk6Ur7bsH07doGk4o09u3ewZGzOTrSWaRVUlaqxsbLn1FjI2htVkTC0Rj2n7hAvswA11Zd6R/Skw4etjrdUt9Xg5AFGhk5V1I5tOcgZ1KvIjd2xKdbD3r36Yr7rc2WoCrkJaSdPkLUrliuFSl0toVaLqNCbkGbPiOYHNkRbU46cTGxxCemUWFgiVf7boQMCMDb0ZSKwkxOxh7g0OEUCpVSXJr7EhLRi3Ye9uhH8vTvWaBWVJCZeoKYnTGczSrFyLYZnYJ606NzO5zM75YIrbqK/Kvnid17gKT06ygMHOjYK5g+QX44m9y0BtUybiQfYvHiLWS3GMIHL4Riqy7jUlIsfy7eRbmhRGeXGFo70bF/JJFdPe7X6XUUwoYkC+SlOSTsWsLCmKvYmhkDhti6dGTIpOG0dZD+PRKtmsqSGyTsjyE29gxFGmOcPX0JGxFCezfr2/pSWZZP4rbF/Lorh4iX32RMR3s0Kjl5GafZv3MvJ6/mIzK2p02vMPr37ISjqX7IKv2TBRqU5fkkHdjB9rizFMo02LT0Z2Cf3nRtaX+H/aBFUZHDsVWLiUrJQW1QvdFXyUsokrozbuZs+jiVcmzPfuIPJ5ClNMXFuyPBgwfg52aBRllBRsJh9sbEcr5Ajrm9O93DBtPPzx0jPdh4DUcWaFBUVSGvKiFx/Z+sS7Fl5gcz8bG6d/Jo0cgKOBO3j637kigol2Pu2InBo8Lo7O2ISFVB/KaFzIs6i42jOSKVColbW0ZPnIyfg4Syy0eY99mfpFs6YGagQYkVfv0mMr6/l97WvIdN/0ayoJYLY4OQBbJLzHvnC5LdejPYrxkGBWdZsewwLae9w4x+LTGX/q1M1LnxfPr2MsR+PQls60TVtaMs2pTN8DdfZVhbC7KuZJBbItMxr6qCc6xfth/T3k8ze3InLm9ZxJLjlQSGBdLUuJyY1VHkew7gjecH0szatN6ViQC53skCtYzM9FQuZVxg68J57Ezz5aulbxLi43jPIqWlIu8y5y/nUqUUMpRruHZ0C1EnJQyZ/iwDO5sT/e2H7DMJIKyTJ3bGIsRSGzy8vXCwVHJi9Tzmx6vo2bsT7uYy4jZs54b7QGY+HUoLR3O9YKdvskBTkcfFtEtcPh/Hgp82oWg1hjnvjaGTl80949FSeDaGuctiULu0o3NrZ8qTDxJzUUT/pybS10fM+gVLSK50JtCvBc4WEkSm1jTz8MRelMfmv5ZwrMiegC6tsJFdYnd0Cg59RjE2vCtu1ncnV6nlNL2rW8OSBVWkxe5k/txFHLzUjOmfzGJE31aY36kgqzLZMm8Bh4st6ejbHmdNJnu2H0faJZwJw3thcjGaJVvOYubVmrbe5mTEbiehojmjJ0bS1eoay+dvJ9esKb5+nmivJ7I9sZSuEaMYEdwOW6P6N2L0ThaoionbuoldJ7JwadOGFk5aTsbEk2vamhGjw+nW3O62EaOVZbN/82b2JZfRvF0bvCxLORqXQqWjHyMH98RVW8i17AIqNaCV5RG/9xDpomYMHTuUFlUpbNgUj8q5JX4d7Ll+6ggns80JHjqCQd09MdaDEaN/skBFcdY1MtJSid+3mWVH8+kcOYN3JgXjeO9phzKHPYvWcehCJd4h3fC0loCBBU5uzXCzkRO/Ywf7k/JxE3C1V3LmeDL5Ei/CR/bDsfAkG7YdpcKuOZ3bOJJ1IoHTWQb0HDaCwYHeejEA9U8WaJGVFXD9yjXyiitBrCY34wyHE9KxbhfGpMi+NLM0vLmWaMhLS2Tbpt1cVjvQ2b8FVZfPkphcgFePQQzt05yKrCtkFcoQiTQUXU7m6JFUpK1DmTC8LTeO7GRbQi6e/gF4ivM4fuQ0ZTYdmPjcKNrZ3bG5qY8FD9A/WaCl5PJJtqzfRHy5GwODvFFcTyYuPgPbgLG8MK4bljfnk1atoLQgm4yrNyiXq0FRQvqJ4xy/qCZg7BQi2sKhLWvZnqKme3AP7CoySDh6FpFPP6aOas+V2B1sPpJF8y7+NDcqJOnYCfKtOjLxmRG0dah/fSF8Ar2GIWgV5KSfZPPKLWQYtCI00IXiy6kcTc7Du98EnhrQir8lQkXhlWR2rNzEGaUHIb2aUZaRxKH4DJoPnc30AS0wQE1pbjq7V83j942JGAbPYvG7I7GryOTIrnX8HqNk4pgAbAwFG8YE+2YtaO5oUe/EcsORBWqKryezae5vxDsNYGJnJ91hj7GZPR4tvbC9RaAAirJ8TkavY1FMDt379qappJDTBw5y2cKfV16NxNPcAK2yguvJe/n+u/nE5Fkw+b1vebWnA8WZZ9m4YCXJmuYM6tecymtn2Rl7idaDn+OFQT7cWhnqacrqbqNvskDwPrtwaC2/LjuH78gBeBpXcu7YIU7lNuWlj6bTzvqW/SB4NsrISUvlSqEMrUg4Sc/l6Pookh16M2dWBLLYJfznYBWDBvXA0VAgB2I4VObLB++OwCR9Pz98vx2zwL70bGFGZvIB1p8w4Pl3XiG0hWV9Qqa7V8OQBYKXSTkZySmkX7nAjp9/IEY6gIVLv8Dv7mqDCGvexb1L+WnDBXwHh9PKXMvlI3s4XOjMC289T1uzLOZ9/CkJRiE8G9oUkVaDyMyOFq1aYW+kIX3HH3z662WGvDscZ5EWDVIc3Frh3ewBB3f1jubdN2wkC2oJcEOQBaqcBH76cSfNRj5FRCdXjBSpfDp8KmcHfcFvz/bE1uzvZar0/G5+WHyeXpNG07OlI2Tv46lxP+L14qe8MbgdVsY3iQV5HtuWLWBfriuTJkTQ1vIG37z2Nddajuad5/vhZqHl+F8f8dZGFW98+yYhLR30ckKud7JAo6Aw+zq5RUXEr/mR36Jd+eDPVwn2cfrHzUB5Riw//BmNbddwhoV0wkV7nu+nf0e2ty8uhpVU2XoQ1DeELl6OmFTHdim9AAAgAElEQVSm8PnL33CjwxhemhxCc2stp1Z+xTvrFLzwwSz6d2zCHfqqlpJ2fzd9kwVaeSlZ2bkU5lxkxY8LSLcM4803IvFtfi9ZUMmRpT8z75CCoc9OJMzXHU36HuZ8vBbzvhN4qqcRG5atJFPkhJOJIUbGTenetxedWrmgPL+ND77eSZPwSUyM6IoTmSz75jv2lfnw/PRRdPN2qHfmtCHJgpKMY2zcEEd+cTanzpkTPn0Ug0PuJgvUBedYuyoGuXsX+vX2xUVyncXvfsRB015MezqIzLXLiKt0Z+j4IXT3tiT/3BEOnVfTpnNbxKfX8H1UJoEjJzAquC2SggR+/OgPMt1Dmfb0UDo6m9abvN26kb7JAkXuaRbMXUOGSRvGjg2no4uIY0t/ZUGijNDxkxgV6H1bJsovHWHh/I0UugQyZuxAWlkWse2vRey4aMzgCaMJ83O7eVJbyfkDUWyLzcK1awhhPexJXPYb61ON6Td+CkO6OJGTsIWf/9yLadehTB0fSjOz+ida9E8WaKgoKiC/IIvzh7ayYNs5mvWfwuuTQ3G6Zw+qLjzLknmbOHqtimYtbDEysKB9955069ACo5zjLFy0kQzjDjz99HDa2qtJ2ryMJdGX8e4fRtOSZPackhE0ehxD/F3Jio9i7uIYxO0HMv3p/jTRw4Knf7Lg7qlSkZ3GvqhozpRaEzJ8AJ09bLjtnKEu59Tejazcnopn6ASeGtiKsguHWLZkA5m2AUx/fgzNLap3x1X56ezZuYuEHHMGDo/AU32O1Ys2kWbSjdmvDMNdlEfM6iWsjS0g6NmXmdCjSb1v3PRPFijJSY1nz74TqFuHEdnbm8r0WBb/sZqzZqF8PGc4rg869tdUcfVcPFt3HUPj5s/oQd0xykli9aJFHBd14a03puBUfIZ1i5dzsLQFz47vSMrmDZwx6MSLsyPxEudxcPMalu7NIXTaTMYFuNU7dvomC7TyQs7s28ifK5PoNP1tJne3Iy81jmV/ribTNZw5rwzC9tZ5kKKIlP1RzFtymq4zXyGymyNVeZc4HpeE3LkbYf7uUJ7PmUPRbI5JpsyoimyrXnw/exgW+alsX/UHKy5ZMKCVNSVVtvj26EVgNy/M9OA52mBkgbaKG8mxzPtwEaWde+KpLUXRrB39goPo6HbnRlRF4bUUVv5nLonmwXz85kic1fkkRi3lsxXXmfL5B4xsa05J5jm2LNtEglyCojwXj0Fv8GYPSy7Fb+SrH3bRZvrnzOzbhIprZ1jyw48clgbz3UdP4SY4NNTzpV+yQEtl8VW2/PQxKwv78vuXo3ESV3A2ZjEffneUkb8uYHzLB9sPqqpSzu1dxeLdZQyYMYmudvksevsTjntN4JfXwrESlXPp8ApmfhTHxO/n4HNqLm/vEPPBt+/Tw01Czvlo5rz4CyZTv+DH8Z3qfc42DFkghJvJyLl6jfzCPGIXf8sfF1qxcPmX95AFWlRVuaya8zprivvx608TcTOCvMR1vPjeBvzf+JYXfLP58NWPKWw5iI7SIioNWjNwdD/auVmiVVWyf+67fLbbnKHDHCi+oaZ93whCu3lzj9NRPUvfg2/XSBbUEuaGIAs0lYVcyarA2tkeZPlkJO7gh79O0efFNxnftRkmd8StyEtzySxU4+Bkiaowi+TYtczdXcn412bRr7UjRjqloCXz0Co++v04Ac/PZJS/J0b5B3ll2i9YjnqLN0d30rmSFh5fyKT3Ehn32duM6NQEUz34hOudLLgZByjkGUhZ8wGvLZTw5q+z/5ksUGSx4csf2a5qw4xnh9DBzQbt1Z1Mn/o70sAw+nSwI//KWRIumTJyxtMEW6Ywa8Z83Ca8wswhfjiZSyhOXMFz7x0h4u3XGBHgiYUeaGd9kwVC/gpdvHdVFss/+4L9FV146eUR+Da3vduzQF3Iuu++ZMO1Jsx4cSz+LZ2QlF/gu7d+Iat5GOO7yln+xwpKmvnTx9eDinPJXCgyJ2TcKJqX7OGDucmEPv8CkX18sJLIOPjXT/x1TMK4GWPp3cHtjlOVWk7Se7o1FFmgKr3Kri3buKBwpbOzjG0bs/AdM4iIezwLNFWl5OSXYWBqjiEybqQcZOn649j3GMqYbkYs/mo5V4wcaeUmoSy/FKl9MzoE9Ma/vSPnl3zDL0kGjJk2lSFdPDFQZ7Hhkw/ZqenEpKfH08vzPn+4OoOob7JAVZFL6vmrKM2cae7hirniOpt+/4lV6aZETp3KiO6et1215cU3OH8+E7GtG56eLhiUnGP5T/M4XNCEcdMm0Leji05Wy68c5c9F2yl26MqYyFBaW2Sz8vOv2SvzZtz0Z+nX3BLZ9WP8+fNislyCmDB5FG1t69+pWf9kAbqYWrVGReaRjfy0dD/G/iN5aXIYzveQBRWXj/DrzytIKLEjpG87jAvTOHNdTeveEQxoXsn6v9aRYdGV554ZSTsHFWc2L+T7+cdw6NUHT4PrJN+wZuRzkwnxsaHy6jHm/7mVq2a+PP/CEFpa1f+C16BkgaqEpOjNbNyXgUff0UT2bY3ZnWEcWjm51zK4nF2Fg0dLPO3FpB+NYv6S7chbD+aVacNoZiYC4T67t7Em+iLNBkQysW8rik5tZ/6CXVS2HsW7L/XBWlvJmZiNLNmQRNPQZ5gxtFW9E6T6JwvUVJWXUFhciYGZJYbyPE4fiCHmyDVcw8YweVAbTB7gqVORk8aeDRs5mGnJiOfGE+BugaroCoejNrHthIzAYaE0VV5m795kpG2D6e+jYsOSDRR7DebdF/tjqy3nzMGdLFpxnBbDnub58NZ6CePQp2eBViUj/1oGaVcrcfPzxc1ExsW4ncz9eROigKd5/6W+WN/ETl16nf3rlvLNqmv0G9UJ5bXLVBo40Nbfn26dO+Fho+FG8lG27jyJaWs/zMsT2ZTrzdcvDkF6JYHlP37LdoUPUwZ0QHblEhfTy2k+eCyT+rehvn0yGowsUJaSdmQz77+3DpchIwlqJtJV7MkocWbyy1MIcDOv1nlaBVkXjvGfL/6koutUvprZGxNVORmJu/n4s134vz6HyR1FHN+xkYPXLAjs0YTYPTsw6vUyb3Q3IXnnAj6ce5rRP89jXCtTqgqvc2DJt8xPdeKjr9+mbf0fkOvZs0DIy1DKpaQT3DD2IaijE+rybA4s/ZqPN5by+txfGOplcr+9oFZQmH6Yb79fg1HQVF4f44em8Bx/zH6fhPbPsuCdcEyVlVw9spSxsxfQ/b0f6J8yly+udGDJb2/gYaKhsuACf82eyZ6u77Du5b717nnbUGSB4IGsEvIiKSo59tccXt9qwryVXz+ALMjhr7dns6osghV/TMZRpKYoZSNTJ36Fy4u/80nvG8ya8CFGY15jTGsj0o/Ek1Jkx/i3ZhHoUsWK/5vMN2f9eHO2P9Ks88QeT8M1bDqvjWhf7/bxowzERrLgUQg95PeGIAtuZtNDW5HJ7q3r2LVnPwnFrkyd/jKRvbwwuyMMQUjOJyRTUhSnsWvJcnbGneK61pvJb84mvL0rxkIiG1Uuq97/P6KUIcx5cyQtHEyRX4vm5ed+w27Ce7wxqqOOLCg/u4qJb8Yx8oPXGen7hJIFt7+bljMr3+Gl+WLe+OWfyYKCk+t494sY2k5+nol922BjIkGRc4K/lpzCo08v/Fo6oi44yU9v/YeyPi/yem8Z77yxlBYTX2XmUF8czSRUnt3E9Df2EvLGKwzv4cVt79VaytmDuumdLLj1UPkNFn/8KXtL/Zj9spCj4R6yQJXPiq8/Z1OWB7N1ZIEjEsUVfnv7Z664BjGutx0XT5/H1KcbnX2awrXj/PbTOpSdIghxvMivq68wePoLjOrTGiuJgvgVc1kYq2TkC6MJ6ti03o2YhiALtIpiTu+J5nCagra9e9JKnMpvv1+gw6j+DAxpyd+RzzorRhcWpJHlcTx2Nzt27CL+hhG9h01hrC/89vWP7M+xZ8SoAXRuZkJWShzHsqwZODIEycFlLDwnZdzzUxkskAUUsuur99lc1YaxkyYQ5GVdjxJXfSt9kwW6pHtCgjmRmpKsixzatplth6/i2nMI44cH4+1g+ncYgqa6rQglBRmnid68jejkMtqHDmN0uD9uNkaItKUcW7WQpUdL8R85lpG9WmJSmcbij79mv9qHiTOfoa+XJYrckyz5bSFXbAMYPSGS9nb1v+FtCLLgpmXMjcPr+G7xHqTdHkwWVOWcY8+h05SaeNCrWytMSs+xatE6UrQtGT8phKoT0ew6dgOXNm3xdpZw8chO1u0tpHN4GN5GmaTmOhD5/BRCWlujyD7JwoVRpBm25dnnBtPauv6xa0iyoCLzJKuWridJ7s2z08fSwfHerVR1gjm1kCBTVszFEwfYsnEPV7RNCZ84gQF+HghOfOXXTrF+6QZOybyYMmssnZwkXI3byh8LdqPoMJZ3X+yNNXJSD29j6YYTOPSYyKwRrZ9AsqB6HRP+K8+9wtE9UWzZEU+u2pnQyZMZ2689Fvdyb1oZ6fHRrFi2D8Nu45k5rpuujbw4k7jta1i+5RgKWycsNaVcKzUmcPA4+ntVsXbJJipaDWfOrFCsRZWcO7KXZcuO4jZoItMGt3niyAIBN50sqTX8P/bOOq6q+//jz0tfukMQBUXAABsM7O7umm4z5r4uXDgXbs61c+Gc3d2BmKgooaAgiKCIIN3N5fa9v8dFt7nekHt1vwfnTzjn3HNe5/2p5+cdCnEpd6NCOXT8ClkGXkx9YTq92zj+bA/ysgxO7fyOxZtuM2T6TIZ3cKQqK4XriVlYdxjBuE5Crl4Ip8iiLWO7OpMUdYwdOc1ZuXAYRkVpXDt/kTyndgzq7IUyL4mTu/ZyvqIVyz6Zg49F/WbL0BksUNaQlxLL0ZNp+A3vTxtnAzLiL7Dpu4MYjV7KiqltH4YIqKTk3I1i5SebUHR5kS8WBGGiqiEz4RKffxRMqxcXEGRxn5BrRXTsOxgfq3y27tyPcfdXeLWTIfEn1vH+hjvMWLuOCV6myMrzuLp/FWvjLVmy4l3a1P9Qq2VYoGmyD5PUahIAi4pSuHj8CCfO3MZ+0BwWz+iL0+88xNTIRaVc2/MdX12C1z9/myBXE+Q1JUTv+5HvwkT07teZxhZqHlwPZvXeKLq+9wMjkzfyRX4Hdv24mCYmaiRlGRx860UO+b7BoVf7/4dhwcPRVimrIWrjEl45ZvwHsABUCjGJJ9excm8SrYYMprW9gIL4i3z/5Wk6fLyVL0YYcWDbBZqMnUk3N2PK70Xw6dK1GI3+gM+e8yF6749E6PdizhAfjCXFnN3wEd/f9OSHje/Suv73g/5yztgAC+o4pdYFLNDEWRVXgbWdMSXZGeQX5RF+aCeXywL46LOZtLQ3ezRAqqgpK6ZcboSdOeSnpVNQls35jRuIbTSdlW8Px93KhPKkoyx+/SD+r37Acz2bYWGshzTnIq/OXYP1xLd5Y+xDWFB2YyvT345m4ooljG3v9t/0LPj5u6pI2LO0Fha8+VewQFnCyVVfsC/LjZcWTaa9h32t66lKXk1xkQxze0uERgYI1AXsWPw/jipG8MFz1qx6bw8eU15h3oi2tbCgIm4Pc965wtC3FjP2/wEs2Prhci5UdfhjWKAs4cBXn3M0pzELFk4kQAMLalL56u1vyXLry7yJXXEy08fI3AJTYyP0JJmsXf4FV2nHCO9y9gbnMnjeC4zt6YOlgYQrW79lU5SAyQsm0+s/CgukOdf4evlablYK8W3jibDyPqFhuTh17cPUmaPp5q3JmPvQzV1eU0F5lQwjUyPEFUXk52cRcz6EqCwnRgxuTuTRw6RbBbJw7iS6NrOgPOEYH6wKpXH/YfgUXOZQmgnj5zzHsA5N0VcVcPTD9wlWtGHGnGn/SVhQK4qsnKSI8xw9H0lmjSltOgXRt0dnPBtZ/y6rv1JUyI3L5zl9/irFCnv8gvrQu0dbmjg8TJApzr3BhtWHyLZuy7TpQ/FzMYOaNHZ9+iWXZC2YPG8OfTwsEedEs+nbLWQ7BTFt1nha/+dhwQFWbg3FKOCPYYFKXkNFtRQMhViZmaCnzOf0mtXsTVAzaP48BrkpSIqNJSktF6mBKYLSu1xOqKR51640lqaRkG/LuOdn0NvHGnF2DBvXHyNd2Ja580fi/V+GBSoRSaFH2BqciHOfqcwf1gbhH66jNPHjSYSGhHDpdh6Wbi3p3ac3ndt4Yi00AGU1ty+eZM+JeBx7jmX2yA6Y6yvJjjnJhs1nEbccXwsLrNRibl86yraDcTTqO5uXxvjUe/yz1j0LVArENVVUiZUYGhogKsklI/UuV8OukCxpxPRXXqKn+693KaXlGYQe2ENwHIx9/SX6NLNAoJbyICGc3TuOk2/VkhH92iKsySP6cgS3S+3p29eb1EsXqGw2nHde6o8NGs+CM2zedZVmI2Yzf7jvfxAWaBayMoozkzh77DiRiYXYenSk59C+BPi6Yv5onNB0i4ryTM7tXcvyIyXM//hDJra3pyYrgYNbt3I2z4nhXYWcOBqBZYsOtLKRkZIcx/VqN16YNpH+Qe2xRYza1AprUyM0XgphB7fweXANb37zAX3d69ePXmewQK1JMieivFyBpaM1JvoqyjLj2fnJJ4RZzmTDF8OxeeRZkJtyle8/3Ywk4Hk+nd8dE4WI9NizfPhxML6TxmJxew/775jRr4s3VGYRGROPsNUYFkzuhfWDED7ZcIuJq9cxobkQaWkOYdu/ZO1tez786l3aaGHRpt0whEcLXamI+1dD2HnsEjkqazp06s2gAV3wcDD7fXiASk5FVizff7SGAv/n+GRBr1rAp8nkr8n5FXPtBsl3spGZWmGjl8uhjaH4ffAZXWN/4Iuctmxb/TpNTFTUlKayfeFcTrVfwpHFA/5fwILIjUt49U9ggWbDV1KeQ0JMFFF381AJ9LExlXFobQjNX/qCLya3oLykGjNHJ0z11ShqMln18kJCrWew96ux6JcUIDKyw9nSCE3VrPvHVjD1o0TePrKL0U3rP8fNXy2HG2DBMwwLyhKP8/meIsa/PAl/JzMMBFIufvMybwU78+22N+jkYIBELsDM1IDMizvYkGDGzBnD8bQRoq8uZv9rs/iqZCjbvpmBt50xCduX8MpOY5ZtWEw3d+uHi+GyeN5bsILCds+zfF5PnCz1uL1rGQt3VfPmV0vpqwlhqP8QXu0nOPxLWKBGIZMgVoCJsXFtaTZVSRwrXv+GEr+JvD6rN41thZpUkKSHHeZIqjlDRgTh5WCBXk0K37y0mBtNZ/PBrEZsf2MlpV1n89aMnrjbGnD7wKe8tq2Kucv/xyB/N7SRLFeXngW/gwVqJRKJFKXAABNDGRGbvmZtFEx7eRZ92rqjyrrEe+/uwrjbKPo2lpBWJCSwbyA+brYIyhL5etn3pDn2YUpHGbs2XqHFxOeZNrQjTgaF7Pn8M0KKvZi7YDyB3r/sqtSxif7uMl14FigqMgkPiyGzXIyRsRE1WXGcCMnEtfdApkwZRNvGNujJ5agNjJBkX2V38H2adOlBzw4eWOhLub7vG746UsbgSb2ovnaKZGF7Zs0cRccmVlQlneT9z87jOmQknVXRbAwtpte0WUzs2RKTspuseu977rv24cXZo2nn8t/LWYCyitsXQzgccgO5a0u69wjE36sxdpamteUkVQoZUqkCPUMjDNUV3DgTzMELKVh4+dGzW0d8PVyxsTR5VJ5SSdaVfXy98xrOPccxe2x3HDTpl5UFhKz+mgP3LRnx3GxGtnOhKC6Yb9aGYNBuOM9PG0gT8/rv8HTrWfB7WKDRTibXlDpUUZB0g4jEIlz8O9G1dWMMqtPY//16zuRaM37uNDpaySipkqBnYoyhvpz7l89w8kY5/oN6Y5N9lZCbSgbNmMHIAGcKboTw45YzyL0H89KcIbj9ttxHPTReXXkWqKszOLl9B0cTBYxauIBhLWuXGrW7cA9LD1Nbbk2Um8zZw8e4lqnCt2dPgtr50NjZDtNHnn7K6izO7t3D8Vg5g194nuHtnBCgpuROGBvXH+GBZS+WvD2axoJCrhzYxs7zuXSd8zozg+o/7l7rsEBZTer1KMKu5dF84DB6etuirHjAmZ0b2R4uZuIH7zOsuQlSmQojTWk2AwEl966ye+NuEo16sPT9cbjXTkQ0ngLn2LzjMna9JrNoUkeMa/IIO7yX7Wfz6T4yCPH1UO4IA3jjjUk0poCI4ANsOZlFrxcWMr1743qPf9Z8em2GIaBWUJp5m+C9h4nIM6XnoJ4EtPLC1cUWE4OfSmxKkan0MVZXEn96L9/vS2XIex8ysbU1Vbl3ObFlIyHZ7rwwpz0Fd1KRGZigJykh4cYVwiub8vKMkXhZyEmIy6ZZr4EEedvW5jo4vXMd62Ns+PC7xXSyr9+wK13BAllVCbcjznG50JHxE3vTyEhO4b1Ifly2kgcdFrPm1SD0xBKUenqIC5PY/sVqEhyG8tW7Y7GWlXDz7E4+XJ/C+KUL8BbfJj5LhqWpHhX5qZy5Eo1pu8m8NjkIYcZ5Vqw8Q8e3vmFRkBMVeXfZu/Jzzqm7s+qT52lc33EcOkhwqJLVkBETwtp1Z9Fv34uBfTrRsqk7DpYPX0atlCMWSRGYCDExepj8MfPaPt76KISg939gYXdNMknNzrmEosx0sir1cbTQR6pUUZF8mve/T+bF1UtwvPgVb543ZeW6jwiwhfK0cN6Z9ymCGZ+xekb7em+zugtD+MWz4PewQI1cLEaiFGBqakhV7n3SSlWYW5ggUCqRZl9m2ecX6f/eCnrLrnDgpjWz5w/FxViFrPQW7z//Fhkd32TtXEf2rD5Dk0nPM9jbCpVSSsymt1i4Q87KQ9/Rw7F+PYL+bqhugAV/p9Cf/F8nngV5kXyydAeCzr0JbOmKYWUuV47sJ7vZdJYt7I8kejdrjxQw7PWFtBFd5MNvwnHv1pX23vbIi+9zYtd5TAbM480pAdiblrHjuRn8aDSBnZ9OwtP2kUuvopJLm1ayOUZGz+F98DAt5/yekxQ2HcSSl0bgYWuqlRraWs9Z8BgsuLnjDV7ZpM8ba16jr68zJgI5d0K38V14KUPHTqe3jzOS+H0sXHIE3xffZP4Qf+xry4CpyL+2n49+jMKtcyAdWzkjy77JkfMF9HhuDqM6O3Jr1zdsiIEefQLwtBAReTCY7KaD+d8Lg/F2tqh3cqp5Ld3Bgmy2fvAB56s7sejVCbVhCPriAkIObOF0hTuzxwygUXE0q7eEQmN/Av0aUX4zjNC7egyZPZmWqgR27L2CoXcnAlq7IUlLICK2jHajxjPA34jTGzcRU+lMl65tsBWlcvZ0Ag69xzNlRBfcbeu//J8uYIGG/kokEmQyTZ1wqEg6y8p1d2g9dhijB/phVZ3K4fXHyTRvw+C+dsQcOUW6wBG/ji2xU5URf+EsaSbtmDRpENZZF9gW+gBn79a0bWJJYVIEEXm2DBk/igCrDDZsOEmJhQfdOnmiyrzOiehyOo6YwIR+7bA3qf8Fr7bDEDRlgjZ+tY6oEiu6DulHWw9NjXA1BtZOeLg3gszr7Nsbg0mbrnRpXsHedTu5LXFl0PA++DayQE+lh7mdC03cXbASSri8Zy0bLxfTZ+JMJvdu9SixqYz0yONsPnQdgWsruvvZkxkXTkyeOX1Hj2d41+Z/sptcx4Hi0WW6hAXZVw6wcuM5jLuM45XZA3E2UlF0N4qTxyNRuHekk6eaSyfOk6nnSlCADyYVqYTfzMHarzeTh/pTERtBWHQ6Jk09cbeWER+TSIVlS0aP7oN5Zjj7jl5G7NySQH9ncm5EczPHgB5jxzM6yBstmB26ggWizGtsXb2bOFlrXn5vFv6PPEyUkmLiL5yp9a7w7d0dswehbN1xCcN2Axnapw12xgLUhkLsG7nj7myPIjuWnet3cE3cjHmL5xDQ6OHOurwyk4uH9hEcXYx3/z546hdwNSyOKut2zJw3AX/H+t3h1fym1mGBWkburUgOHzlLloUv/f0bo654QNS1W1Rad2bO7F5IE8+zPyYX/4HTmNjOmnthx1iz5iSCgQv5ZHYAtW+tVlKcFs/JwydIlNjTPbANltICEm7eIs/Eh8ljAii/FsLB8Dx8uwXRXFhKbHgsRdb+zHxxAn5O9a+dtmGBUpRP1IltfLb+Mk36TWB0UHNM9QToGZri5NoEJ1MRV0MPczzdiAmTpuApusX+nUdIN/NjSGdXJLn3iUlMw6bTJF4Y7otAJkGuVCMryyDs7EEOFLTg05eHY5gTx/4tB8i09WdAoDfqwvvciExBGDCa+ZMCsaxfVlCbkf7KlSsMGDAAmUxG+/btOXjwIB4eHk/Wif7mamVNCbcuHGL1/iRaD+iLf2Mjcm7HcSlBzohF8+ltV8b5bQe4Jm7N/EWdyA7ezcYLRXQd3BdPo1JizofxwDKQ1xdPxN1YjkSqQKWSUfQgjs27jyDs8QpvDvJAlJvI7h+3kKjfijH9vBFnxhNy5T4+I+aycEQbrVSA0a5ngZLqoiS2vfE6u/NbMHv+KHwdTUGlRt/SDs9mnhiXxLPls32IO0/jlZlt0a8pI2rvJ7y5X8SKjd/S1+1huJlKJiI95iTrTmTg36Udjc0kJF4IJdGyJx8sGojqzhk++uokjkGD6etrTuaNCxyI1WPue28yxLv+4zeeBiwIX/86Lx0zYeveVXS00wAUEbeObGb1cSXzVr1Ik/xLrDtwDWu/7vg7qrl96TyxlT4sfncywlu7WfLlBXwmTCWoiSkFt69x9lIJQ5YsYYhnEeveWMZVix5MH9QKU1E+F88EU95qNh8+3xMtpAf6y/bZAAvq2H3pAhZo3BnTb0QTlZRCRkEFKokRzp5edArqSsvG1pTePsqnb4TRd9UH9G8KKTdiSUhKIqe8Gqm+Oc5N29Cje0eaOZpjoC4k+Msfue09grmD2mAt/Cm2VI0o/x7Xrl4l9n4BErkCQztvevfqhr+HA8aaXPeCeKEAACAASURBVAdaOHQHC9Rkhu9hR5g+w2YNomUjKwwFKnKv7uXzY/F0HbeQIX5uyJPPsfVkKn4jRtPV2/nn0AtFdSHx16KJT06hsFqBiY0TTbw70KVDCxzNDZEU3yMyPJa79zKpFIOFgyed+3ajjafTrxJQ1qeEOoMFilKuHDpMosSTgYM609TJHD1FNdEHv2VThh3PTRxDB2dDUm/Fcv1aEvkVIlR61rToFECXzr7YCCq4G3eNyMR0SqrEGJi70NLXn07tvXGw0qc4/RZXI+JJzymiRmqEi1drAoM60kzjcq6FLM26gAW//c412Tc5fiaHJoHtaNeqEUaiLA5v2c01UXMmj+uOiyyT6/GJpOQUI6nRw865CX6BHWnt5YaJrIhbsTdJTLxDYYUKM3sXWnToQDtfD2yNZKQlxhMXf4vMwnLk+ma4texI105tcLczf7S7Xp9Wp/2cBZUPYgk+cIy4PAkWDrYIDQS1Mb3Cpv70CeqCpzKFdVvCkDftRP/WAq6eCyWlWIm9vcZe1CjkhjRq0YGgoPZ42Ku5cTGUmBwBHbt3p0Mz+5/Bnay6iDtxscQl3qWwogaBmQPe7TrT2a8FjpbG9b7bofkKuoQFpXejCQlLxLB5Zwb1aIOVgZqqnHiObQih1NaPIZO7oMy4xfWYRHKLRRiY2+Lm04p2HVrj4WBKdf4DbsXEEJ+aTY1KiIN7c9p0aIuvuxMG4mJSb8dyNeEuuWU16Js64O3Xia7tW+BkWf+AT6OdrmBBde5tLp6LocS8JcNGdML+UWJDtaKSxPOnOReWhUffHjRWpnAq5CrVVk7YWRiDUgHmdvh0CqJHO18Miu5y+UIE+cLmDBoaRKOfMvyp5ZTnpHIjJoaEB4VUycDKuQUBAZ3x93LWCqTSOixAjbymjPQ7t4iJTaYgvwyFiRkOTX1o37E9Pq4mZESHsO/CTRz6zmdeF3syb0Zx7tIdbHuPZlRbl5/bm1JSRe6DZKJjE7ifUYpA3xRHje11bkdLdxskRRnEXo3m9p0cREp9rBw96dAjgDZejbSinbZhQe3cIuwE207EYe7iiq2pPkolGJk60CawJ4EtzUkOO8y+60X0nbGYfi5yMu/GE33tFvkllahNnGju3wr/tn40sf0Flmjuezv+KpHlLkwZ1BGhpJS0xOtExd8hq0SC0MIOD882BAS0obFd/Xug6QoWoFJQXZxFbFQ0ifcfUCE3wMrJHa/WHQnwb4KxSBNusYtNiU348vPxWJc9IDoymqTkLEQYYmXnQac+3fD3cuLn6rJqBRWF6YReuYah7xCGt7JBIRWRfTeeqKtxZJVVg74prq06ERTYDncb7UAqbcMCUfFdjny9hnCRJU3cbDFQK1GpBZi4tqD/oMG4q9PY8+1arllOYM2b3RCIK0kIPcDRVDvmzhv1cwWIh2EI6UReiiTxThYyMxsauTajbffOtG5sjbKmlNvRV4m9dYeCajlGZrY069iT3h1bYPXbkr71MF3RNSxQKWWkXNzNthuGvPjSVDzMNdxTSk74dl78Npc3v3uDrhalxERc4nJiDggEWLm2plP7jrT1cYCKXG6EXyIiJQ+xRI6hjQcd/drRsZM3lvpism5f4+KlWxSUV6HSt6VpG2/aBwbSwuEPElDWg35/dYtnChZoduWkUjkIDDA2NtTo+ptDQWluNpV6tjR2sgC5DJlSjb6hEUZaWtT+mXg6gQWaH1dKKSnMp7CsGpVas3vhgoOVCXp6Kh5c2sGeC4aM+d9omtuZIlDUUJKfR3GVBJWhGY4uLtiZGT/0DFDLKMnOQ2rugJOVEP3aP/50qJBWlZKdV4xYqYelgzMuthYY/uqc+rVE3cECkFYWU1gBto7WmBpr8g7IuRN+kCPJMHjoYFq5WENNKYXlMszt7LAwMfyVN4WmJm1xYQGlVTIMzW1xcrLDXJO/oFZCFZLKMgryixDJ9bG0d8TRzkKr9qgzWKBWUFmiqVVvgrWNOSaG+iAp4MyJY9wz8GJYj840sTNDEwNdqim1WCVGz8QaJ2c7zIVGtRpqtCssLKK8WoK+mQ3ODnaY/6SvWk5lcTFFJeXIMMHOyRFbq4cu59o4ngYsUEpFlJXLMLYww0wTL1p6nxMHwih38aNfDz/cLaGitISi0gqkcgOs7R2wt7XAuLbSicadrYqSwkLKRUpMrOxwdLB+mDvjkQtgRUkRxWXVqI3McXB0wNLsJzf8+ldQ254FCkk1pUUaWxGj0LhlaBRQqzEwt8HJwQbFg5ucuJyGTesOdPdzRlZeSmW1pDZJU22SNZUeQktbHB1tMTMWUF1egUiuh4WVBWbGj2+faUoaiSgtLqKsSoqhuQ0ODra1dqkdy9MlLACFuIpSDQQRmmNjqQlfU1F6L5oL55Mx9OxE736tMFNJKC8qoqRchMDYAjtHe6zMH9mOWom4qoyiolJqFBqbtMfW2uIRwFPXTp5LiosprZRgaGaNg4MdlkLtaacrWKBpq+UVIpQGptjaPMx7UTsES4pJvHKFhHQlrfr0xMtORUlhKTXKh0Zam1zYwBhLOwccba3Q1+SEqKhCoS/ExsaSx4oWabadEFWVU1RcgkhhgKWtPU62llqBo5pn0z4seNj2lDIJFcUP+yKVkRAbe0fsrc3Q05QHvH6ZSykiAgaMJMBNiLS6ivIKMYY29tia/johpkohpbKshMLiClR6Jljb2WNna147F9HMD8VV5RQXlNTCAgsbBxwdtKedtmGBxtW7uryY/KJyFKqHSSLVagF6BsZY2zthZVBFXORZrhbbMmb0UDzMBSjlUiqLCykq07RbKxxd7LE0NfpVv6W5b42oikqlEQ7WGjvWfB8xZSVFFGoAn9ACB0dHbM20E/OsM1hQa3oqZDWVFBYUUCkVYGatGSM1oFlFdVEGlw+fJdGmEwvHdUCIpnJHOYW5hYjUhljaOuDkYPXr9okGOkuoqKxGILTBttbDVI3GLiuKC2vn4QLNWOvsjLXZr3WvzxFXu7BAjVJeQ3F2LmUSucahQNOJoUaAvqkFLi5O6JUks3f9OfQHTeG5Lo1q+63qsmLKZMa4OD9WSvbRN5BUlpCXU4RYzwRbR2ccNR7Jj8ZlpbSG4gLNukSOiYUtLi4OmP6qU6w/5XQNCzS6afJNFVYLcHJxqE1uq/EsSD6xn633bHh54XDcTfWQicrIzi2kRg5WTm642P40vqhRSirJyS2gUizH2MqZxs42DxPS15q3jIqCfApKKlEaWODs5oyNuXY2NP7uKzwzsECcGUfwhXDibmcgUdvQMqg/Iwd2wN5E/5eOsDKFTdtDsenUB09JChER0TwolWHWyJs+Q4bTtYW91hYavxVSZ7DgT7+givKMO+TIbfFs6ohQx7Dk7wzr7/6vS1jw+2dRUpybTp7UDA9XB8weLb7+7pmflf/rDBb80QvLq0nLykcttMPV3goTLXX62tD6acCC376HUlxGZnopBrb2ODpaYqwlMKIN/bQNC/76mVWIiorIL5Vg7mCPve1PyV218ab1f0/deRb80bOrEZfmU1AqxtjWCSdbM62ER9W/ag/vqCtY8GfPr4GhZYWFVMoNsXNxxtJYt7GiT6KrbmDBnz9hbXnAokIKJYY0cXPG/D80XmgbFvzdd9VAucKCXMqwoUXjhwmX/wuHTmHBX8yPZTVV5KYVoHZwoamThdZAsDa+iXZhwd88sSZHS3UJ9+6UYNuqOc61wOS/cegcFvyBLGqVnKLUNIoE1rRo7vSfabd/94WfDVggy2TzW8uIdu7FmE6N0Su9y+4tYXi9vJzF/Zth+MglOf/qPr7Ym0aP3o4c3HqDjhNG4OesR+qVI5zMbcWKFS/S0vbhjqa2j6cPCzTuLkrUenro/d4FQ9uv/8T3f7qwgNq4OrVAUKudDszlifV6/AZPFRZodpFUmjKdGrur19fS+s2eBVigIdEqjX56gtpSp/+l4+nCAg1l1+y88Ui7/5JyuvUs+CNlNGUpH2qn95/r7542LHjotaKuHS80bfa/1GqfNiyo3ZWt3TUX/Mab8b/RfrWa4PDvJNCMFZodX4GeVsLK/u7n6/r/ZwMWPPT40bTb2j7vv9RodZDg8G+/bW0ZY9D/j21CPguwQKOtqrYEtAC9/9ok+S8M45mABariWL5acYhGU15iYgcX9CX3+GToOKKGr+bw/7o/jJuXl3J8zRdEGPZnnMM55nwpZfWJFXRzNCb3zOcMeCedlQe/ZaCHqU461mcBFvxtg3+GT3jasOAZluZvH+3pwoK/fbxn9oRnAhY8s+r8/YM9bVjw90/47J7xdD0Lnl1d/smTPX1Y8E+e8tk85+nDgmdTl3/6VE8VFvzTh3zGzntWYMEzJsu/epyn6lnwr5702Tr5WYEFz5Yq9fM0zwYsEJdwP6MS28auGEiLeBB3hi9WX6b74uW80MWtNrRAkhPOiiW78H7tY4aZRfC2JnP9zHmMaGNG7M4fOVDWmRXvTcbTWntxRI9L3gALnswAG2BB3fVrgAV1064BFtRNt5+uaoAFddevARbUXbsGWFB37RpgQd2101zZAAv+vX4NsODfa/bbKxpgQd00bIAFddPtn1z1TMCC2uQaGvc+cQHnju0h5FwY10qcmLvoLSb2bIqJnoKEA5/y9fXmfPzuBKxyQ1m+fC2J+u50cjcgOSwRg+7TWfbGeJpbP0ro90/e/gnOaYAFTyAe0AAL6q5fAyyom3YNsKBuujXAgifTTXN1Ayyou4YNsKDu2jXAgrpr1wAL6qZdAyyom26PX9UAC+qmYQMsqJtu/+SqZwIWyKpLKK5UY+sgpDD9HlkF+cQc38mZ/ABWrZmPt1EGq1/6HPHEpbzax5LQZW+yOsuNaVP70NRCn9LkK6zdFkWfj1ezoIur1jILPy5oAyz4J+b15+c0wIK669cAC+qmXQMsqJtuDbDgyXRrgAVPpl8DLKi7fg2woO7aNcCCumnXAAvqplsDLHhy3RpgwZNr+Gd3eCZgQWVyMMu35DLlrVn41yYoVBD1/Vxm7bBj1/kVuCesZ9FOOUtWzKO1bTlbJ03niNcCdrw3HGtjA+SFYcwbshDh0oN8NbwFJj/VPNKebjTAgicTtwEW1F2/BlhQN+0aYEHddGuABU+mWwMseDL9GmBB3fVrgAV1164BFtRNuwZYUDfdGmDBk+vWAAueXMNnGhbIC67y4esb0O85lJ6tXDGoyufKvi3cbjybb5cGcOn95UR7T2XZ9ADMDGTc3PYZH17RZ8qYbjSxMaLofiTbjuQx+ZP3Ge5lrZPyiQ2w4MmMsgEW1F2/BlhQN+0aYEHddGuABU+mWwMseDL9GmBB3fVrgAV1164BFtRNuwZYUDfdGmDBk+vWAAueXMNnGhagrOZ+dCQRyalkFVYhkBpi39iDTn164ym+xJJv4xjxyiL6t7CpLb8jKblPWNh10lPTqFDqY2LnTBPvAHp18cLKSDeloXQKC5RSyqvFGJmYIzQyQCBQIxNVUi03wMrStN5KEqlVMqoqROibWWFqqN1yM08HFqiRVlUiwRhzM+Mn002tRFRZjcrQBFMToye7179s308LFshqKqhRGWImNMFQXw9NWSyZuBqxQg+hqRCj2r/9g0Mto7JCjIGpKSZGhjqr+a5bWKBAVFmDysAIoYlxLcBUymqoFiswEmre2+CJSrDJxSLEcjA2NkQpl6LSM8Tk0e/8gy9Qp1N0l+BQiaRKhEJgiLGpEE1pdqVMTI1Egb6xCSbGdbcZzX1EEjkGxkKERgLE1eKH2pkaY6DF+lpPJ2eBGoVUglimxMBIo9u/szlNvWhxjQSlwACh0AS1TIxErsLQxBQTzUfR0aFLWKCSS6iRyMBQiLmJodbeUCmTIJbKERgJMTPWXh1zXcICTT8k1mhnYIyZ0AiUciRiMXIMMTMT1lOVKjUKjXZiOYZmFlr3ItVNgkMVcpmUmhoFxhZmmOjroVYqkIhrkKkNsbAQ/mqMVKuUyCQ1teOuuYUZ/9iRVq1GUWvfcoyE5lprw7qGBRo9pGIREqUhlpa/1uqJG/AjzUQiGcbmZghkIkQqY2wtTJ741n91A13lLFCrVEhFVUgxxsLCBD1NqVO5hMoqCYYWVpg9ST+vVqOUi6kSyRFamIFEhFhlVP/f6DEhnyosUKuRisqoUpti/6T2oVYhKi9DIbTGykRfq7b2T2/+TIQh1D6sUkpxQS55xVWoEeLo5oaTjYLLa77hYLkvS14ZhYvZT5MdNbLqMvKycqmQg6mNI42cHTA11F0xVd3BAhUF8eFcTlIQOLQrrpYm6CnLiNi9jziD1kwZ2Rkb04cVIEqTz7EtOJpKsRIBatBzod+kcXT0sPldHoeakgxuXDpHeFIu+tZN6T5gIB08TIm/cJp0Yz+GdGmGhYn2JjFPBRZUZXDizC0sm7khu3mF2NxypEp1be1stUKK2tmXYcOG0MbVBqPH5sIqWSlJkRGEX02gUGKFX8/e9ApoRtXtS4QXmtO9Sztcbc10tuh9GrBALc4h7FgMBr7t8fd1w8JID3lFKsE7T1Fo5cfgQZ1obG/6qwVw6f0YTpwKJ7Ok6lGNcs1Ez5Bm7TvgqChG6uJHoH8LnCyM/ml/9UTn6RIWiHJucTkhD4fmbWjl6YJQX0p61GmCU9R0DupGB08HNK1LVVPE7bhoIq4lUiA2p3WX7gR18sHBwvhPYYKyKpvQ4yEkKxszoG8nTHKTSSoQ4N2+NR6NrNHW0KIrWCApSObi9Vwsm/jQvqUrQoGE+9GXuXxLhFdgIJ1bu6CxGIW0iszEGMKvxZFVIaCpXyDdA/1pbPcnbVEtJePGRc4mi/Dq2JXuvrbkxkWRUCigWZt2+DayfCL7+quLnwYsUMsrSEm4SVa5vHbS9iApifwqSW3dcdQq9AzsadO1F0FdWmJr/NuxU0VF5m2uXLmF0qkV3YP8MCi8S1x8Boau3rRr2xRTHQ23OoMFKhHpcfHcy1XhGeCHjSiNqKgobj4ow8q9Jd26BeHXxA4DgZKqwgdcvxrOtaQs9O086Ni1B529XDEz/jVEUatllGSmcP1yOAnpJZi5taJr7260sJGSeDOZPFzo1a0V1lqau+gKFqgVIrLvJXI7owr3dt1o6WREWeZdrobHIrJrzYC+bbGsnU4oEJXmcisqkqs37qOwb0ZAUHc6t3bjtyaosdmijCSuhUeSmFODvUdruvfsiptBOTfjbiOy9WdA58a1/ai2Dl3AAnl1CfeTYrlTbUP3bh2wN1ZRmZ/KlYvhZNt0YsYgP4Q/v6CamtIsoq9c5pa8KZNHdsP+D2xHLZdQknWHyxERxD+oxMbDjz69utHUqIL4qARkLq0J6uxR24/W96FbWKCkqjiD6xExqHz6081NQVJUGGcjklGZu9I2MIjugc2x1Bcgl5STGhfJmYs3qdKzwrttd3r3bIWD8M+goBpJZQExZ45yKd+eSVOGYlsSx7krZXSeOBhPc+0BU53AArWSmtJMQi8mYNm6Gz187EEhIS/xMjtP5NHn+Yl0dNFAETVKmYj0G2GcuxBDEXa0CuxOUBd/HE3/TAM1cnEx0Uf3cjzHmfnzh2OeHcO5uHI6DRpCc2vtzFKeHixQo6jO5NTWMGxHjKWLo4yUG5c5GhZPjcACn66DGdnNG7PHyZ4GLpSlcHLTHuLFerXzNs1aRKWQYeTTlf4uYiLyXJk9OQCL+m6kdbjfswML/uDhlWVJ/LjmEObdpjE5qCnG+jqanfwDIXUFC9SiTPasXsMD19G8MMaLigdZ5N2/xuZP1lHc6zXWLhlLI0sTBEiJWb+ElRmNmditJRaGoFCY4dWhHU3sTX8VmqGuTmf/9zu5pbClTSsXxBlxXMqwYOrcqbhkn2P3VQkjZ0ymXWOrXy2a/4Es//gU3cMCGSmn9rLzmoxBk/piXZpOZpkIuVqAnryMyFNneeAYxKtzJ9DWzfoxWi8i5sA6dkVLaNmmOVayAm5cy8Bz+HSGNC9iz/ZYWowYQ7+OnrULaF0cuocFCtIu7GBzpJKBY4bS2ccFY0E1N45uZNmnxzHvMoOlr4+mpbvVr4CJqOgB8bfuUVItRs9Aj4qsm4RGZNJy8AQCLHO4Eiun65ghBPg2wkQH0ukMFshLuXzkCBFFlvQb2B03QxF5GYmc3LON4ApfXn9tLqM7NsFQVkT40YNcSpfg6OqKhbyM1KRCXLoNZHCfdrha/sEkRlnD3UsH+fqLLeR4DmXJq9PxlSezMyQJx/Y9GNCtJbZaElMnsEBVRvTBw1zONaPLwO40s5CQm36bEzsPEp3rwrRXX2B0Hy9MlNUkhZ3j9OW76Du74mQmIulOLmYtujFmcBBejqa/TK9VUkpys8lKv82Zw3sJyXdmxrz5zOzZjKp74Rw6moBZy24M6t8WWyPtjDG6hwVqSlOvcSTkBmq3NgS2tKU0M4tyiRI9PQkP4q+RkK1Pl9FTGdu3DZY/z90UVJYUkpOVRuy545wIS8drxAvMmzYA+5pUzodc5L6iEf2G9qGl0y9LGG32e7qBBWoqM29y8lQEpZa+dG9uRGxoJAWGtjRxNyH33n1K9JowZNQw/C1LuXTqNHG5CtyauyAvyiGjxIgOfQYxuIf3YxBFQX5KNCeCL5Eht8e/qZDC+/fIUzrRa1h/bIriuJRUTfthY+jd3EYrEuoGFqipzEnm3KkLpAuaM3KoP8qce8SGnSH4fBKNR8znrTkDsDVUUZmbwoWzZ4nJFeDrbkd1bhppxcZ0nzSF4e1dfwGkKglZSTEcO3KBImMXWjYxITv1PkVGzRgyoCOq+1FE55kzbPIYWtpqzwNE67BAJSHnbiwngq9i0KYfY7o0oij1NjdjLrInOAbz/q+xdlFfzNHsAFeQc/8uifGRHDx6nhKfaaz/YAquv13xq6UUpMRwePsRHtj60k5jv3fvkSV2ZezU3nD7EuezbZgyayQtbOpfO13CAkVNCYmXT7ArXM6EFwejiD7OvrhyfH2bYy4uJOV2Pk4DJjG7lxv3IoLZdTEVx+Y+uBpUkpqQgaH/QJ6f1IM/MiGVtIq0yCN89vF60pz68emqJXiJb7F/azCKLjOYP9BTa2BeF7BAIa4kKfQw+6KkjF04hebKbBJTUgk/upPdYTZ8cuRrhnia1oKCtIjD/LDvHt6BvjgYiLh7O5nqZmN4e043rP5gyFQpJGTcOMqKd7/kkvVoDm98iybV8exYE4xpz6nMGOClFcj3tGCB5n3vnl7LV5ctefedcZSf3cCGyyW06RGAgyyLC6H3aDZiNi+P9n8M0KmRiwq4FR5NlkyAvkCAsjKTE4fPI+g9l6V99Fm3+hydFi1lTAvtbWT804HnmYYFKkkpdx8UYu3aDGdzQ7ToJfpP9fr5PF3BgsKY3bz1+XWGffA2Q30NyUhKpyw/iU2friaj/QI2vz8eVyshAlUu2+a+xfXm/RjgYYbM0hFfPz+aOVpibPDrlVjelY28siqavvMWMa6bB+RH8cHrq2H4a7zT14Sta/aj32kyLwxtg41p/Q8mGhF1DQtUlfdY98VaslwGMndyEK4W+qhUatQoyLi8ny0n8vEfN4qBAV61STN/7v8UD1g7bxGXXCew5PkhNDMrZsd7S4mwGMP7L3Unbf+PnFV14MUZ/WnhZKET7wKdw4Kqe6z7aD1Zzfoxa1wQzexNKLx5lgNHYriZkI5es368/NJgWnnY/M5dUqFQotKURhVlE7zjAHFKN4YO609ry3z2rtlPlfcAxg8JxN3G+F+3wX97ga5gQVV6JBs3hqBuNYCxQ9pjUp5Ddl4aYTvXs6+wGa8sXsDYAE/k6Rf54rNg9Nv3Z+LorjQyLCd061pOFzRm/PQx9Gzl9JsBVU3xvUiCz4URfzmOGvcgZs2ZSOfGcoI37iVO6c7IMQNo28T6iUIc/kxXXcACUUYEP248j8qrB5OGd8S4Mpes7PtcPHiAsHt2TFz0IuP7t0BQmMCu9bu4rWzOqIkjaetcQ+iu7QSn6DNk8mSGBXjy07pfrZRQlJ1Jds59wg/v5PADGyYteJnZfbzRl+QRumsv10rt6DtmBF2aaUc7ncMCZTlXD+3mxC0pnUZPYqi/IygVqNQqSu7d4FhIJJX2rRg5rCdejuaPTXoVVBbnk52Zwe2IsxwJvUvj/jP433NDcDWq5taFUwRH5dCs12CGB3kj1AHk0wksUFQQezqYo5F5tB48gGbSe4Rey6NFr0H08bck4exRdp9NpdXgsXS3zOLw8RhsOo9i6tBW1NyLZN/+M1S4BvHCnNE0NXs0eqgquR0WwokrGTTuM54Rba25F3aEnUdu0qjPLCZ1qOHksXBKnXswd3K3P1yw/Ns+7rfn6wQWKKtJvhzCgZOJuA6fxVh/Ibn3UkmMvsTxswnY932O9+YPwU5dTvylM+w6mYzHoLFM7NaEqnuxXLgcj1G7gUzo5cNPsw21pJiYM4fZcjSFtpOeZ0qgJTfOH2P7qTQCJsykt3UOh0Nu4Nh9PNP6eWllh1yjpbZhgbwyj+gzRzgcI2bYvOcJsJeSkZJMckIEBw5cRNl3MZsXD6yFBZLqMrJTU0i5c53jB06S7jmJjStm0fi3sEBWSsKFQ3y57ipdF73H9I5Cki8c4cd1EbRe/B6jzdPYtfsqjUZOZ1avZvU+Z9EdLFBQmhnPwdVbSfGeyMIesP2rHVR1mMgbkzqjX5rKqW2bOF7cgQ9fa0/Yho3ECrvy1oKhOMjzuHJgB5tvWLLky0V0dPiNiEoppRlx7N99iKT8ahRVNkz+fDmdTQuJOrqLwwlWzHtvNi2ttLNDrnVYoFZSVZDM9lU/ku4+kWUvBKLIS+FWeha3zu5l3VFDlh//lhHNhdSUprL3/fc4aTuR714ZgJW6hOuH17L8pAlfbX2fdta/oQUqBZW5iezetJf4kiISld58/dFrtBWWEbV7HTtSG/Hm0pl4WdS/dk8FFqhVyMqS+fq1lRT3e5mPxzmy5fVXOGkwmDUfgi6ZIgAAIABJREFUT8FWmsXOtxaz32QY+759AYfHXKHUahUKuRyVGlTKauL2/8j2GAumvDGDLk4Kjq1aRrB6OKveGYSNdvYx/vEQ80zDgn/8Fk/hRN3AAgmXVy/m4+ut+farGXjbGSKulqCS57LujXe4aD2Ste+Px00DC8pvsHjiUvJ8etHT05TCyiIKZe5MmjWWTk1tMPzZK0PBzQ1v8cpp+OCLpXTzsMVIXcSuhXPYbTeZja/15fqaj9lT0ZoP3pyCl4N5vQ8mTwMWlN86xnufheAzYxFTevpg82j3VZoXw9df7EblP4rpowJxszb+9fuqijnx6TKOVXVgwYLR+JhmsuHDdRS2Hsv8CV0RxG7ilfUFTH97Lv39XBHWf//3O+vWNSyoSDzC4s8jaD91JhN6tcKi8ja7951Dae+F4H4SdyXNmDq7L609fw0LfnlwGSmnt7HhVDGdxo5hYEBzrAyqOLXuG45lNmLG7FF0buGoFdL8uHi6gQUK7p7dxZrD6QRMnMiwIG9M5GKkimqub/qUlXFCpi14gTEBnojiD/LWighajJnKzNEdcTCWELntE745JWLICy8wrrcPj3s6KioecGrfKTLMHLDLTyZV4kT/sSMI8LEjJXgT354roceECYzs6oVQCwOL9mGBjHundrDmTBb+w8YxobcvBnIJEmk10Yc2setCDb1nzGDCgBZI75zju9UHkfgOYda0YXhZqbh7ciurT96h9bApTBnYgZ/nIprBXCJBKq8kbs9q1kTW0HvmizzXxwcj5Nw5v4dNJzNoOXAMEwa24qe1Xn0OK7qGBYqS22z/YR/JtGDavAn4Oz6cDCsqMgg9dIzIbBO6jx5Bz9bOP0OVh++riWuWIpVIyb15nk27L6LXaggvzR6Cq6mqtkzxtj2hVLl147mp/Whspv0OTxewQF56jyN7DhORb8ukOaNpZlBBQbkaJ3d3bPVKiDxznNM3K+k4ZARtLctISCnFza8LHZpZUZAQyqYt+8l37sMrCybRzOInWCChOCeT3FIlDh7NcTCs4Map45yMyMN35FRG+yk5u2sPFx5YMPG1eXRxqX9gqgtYoKzM4Oze/RyL12f60gUEOAqQ1lSTkRDO7t2nqWkxjKUvDcVK9IBzxw6w91o5AYFtMCrORyx0xMvHB982XjS2/wW2qxWV3Ik6z/5jsbj0Hs/EIEcSzh7n+PUqek6aTheLHI7s3EeqWWdeXjgWVy2FkGsXFqgoy0zi2PZdxCr8Wfz2BFwNFEhqqslLjmTnD5tJ8XuBdYsH17ohq2pzQNRQkh7P4U3ruWDYm+8/noP7b81GWU3ajQus33YR++FzmdfdlqTQQ2wNyWfgK4voaZrNkU2biTTtx+dvDsO2noGfzmCBvIr70SF8tvIK3ZYsZUSjUs6dS8I5sA89fWyoyr/Loe8/Z0dWR775dCg54THI3DszpEsTFGVZhG7/hpUXzFi+/l26OT0uopKasiyuHAkmqtKCzk2VRAen0mf5xwTZiUiLOcnXa6/Q4aVlzA50qM9h4ud7aRsWqBVi8uJD+OijI7R5+2teCrRHLq2huqqC1Itbef2LLF7bvZJRLYRIKrK5vO8UFe2HMb6jK3JRMZFbP+atfQasOvwlXewfn2xo8qnlEbFvBxdKmtLDt4Tvw2p4581FBNgoyL1+iEUfX2X8Jx8x0c+23rV7GrBAk9unKG4fc965wqQvP2eSj5pT3y9nU44Xn743B09lCj8sW0mK12S+enkAZn/Q3jR5N0rvBPPORydp/8I7zOrbFCOlnJSTK3ltTQ5vbf+GHo7aH2v/6oM0wII6mqtuYEE+W+ZM5Zjn66xf1A9H80f0U5nL6pde5ZTZ0F9gQWksK949gE2/YfRt7YSy+i5blq9DNOBVPprRDXuzn8iplKurXuONK2Z8+vUSAprYYCio4dyS6awSDGfTG+MoPLiM/53VY9nnb9Otqa1WQhF061mgJvXkD7y75QGTl75au6g3rW13NURvWsGnkUIWLH6eHt5OGOv9dpUlJTF4A99ui0Dt7Iq1Ko/YDAvGL3yJyT19MXpwgjmvHCNw0ZvM6OuDzW9iVutoXn95mW5hgYrUI1+x9EQZkxa+yIAWJsQeO0WMyIG+/f3JO32C8AIXJs3sQ0sP6z8ES6qSBL5ZvpacxgN4fmo/vJ01AEpGzN7v+PZMJePmzWJAJ0/+NPytnkTUCSxQi7i07Tt2Xjdm7OwJ9Gvv9mi3TEz0jx+w4poBk+c/XwsLKIzlhxUbSbdpw7ARvfEwKubk96s4lChk6tI3mTzAD6tHFFotLeXmhZOEpxnh3zMQYewJQnNN6TV6KAHeThTf2Mt7X8fgNWJSLXiw14I7vdZhgaqc0E0bOJwkYMjUCQzq6P5ox1vM1b1r2BhSTo9p02thQU38Sb7+/jC0H8Xs6UPxtBCQHbaL1cfiaNp3IpMHdv5Zu1/MR0zstq/4+lIZQdN/ggWQd+ME32y4iHXACJ6b3AtnLSw8dA0LKlMu8N3as9R49OGlF/vjWhsQLudB9Bm2H4xE2Kof08b1qM0D9MeHmvy4M6zZfAqF98BHsACk+XFs+fEAt1U+zFkwgba1Ma3aPXQBCyrvR7Fr5yFSTTswb+54mpkJUKllFN2NI/ToEc4n5GLh05Ops8bR1tkIiVSJobEhNblJhOzbz8VUOV0nPseUvn6Y/yypGpVSiVIlIz/tNqHBxwmNTEPo0Y2ZCybT1VXG5b2b2X2lmJ4L32ZK2/pfeOgCFoiyb7Jv6z4iqv14d9kkPEw0tqYg82YYWzcfptxzSC0sMK+4x8ldP7D65D18ew6ju7slFYW5FJYb0nrwMIZ2bc7PSza1jIJ71zmwfRcX0sS4OZhRmVeBhW9fnp8/AS9VGid2buF0QSMWLHmZTvba8YDUKixQy8lOjmL7+gOUNZ/IBwu7Y/4Q6VGQeIXNK38godUc1j+CBT/BvIq0m+z78VtCCOLbj+fQ5HeMSU7Jg5scWL+JkGQpzZtZUZ6Tj7pZf17/33SaCzI5vXMdW+Ka8OmaBbSs59h7XcECpaiQGyE7WL6nkte/f5vuDlBRJa1NiktlBpeCD7An5C6eIxfwxqR2qKtrwFiIkbyY6PNH2XUwCqNOk3l34RCcf563qZHXlJIUdZbzN8V0HNiHRuXX2LP9Fr0/Xk6QvZTc5MusXL4D4aA3WTarjVY2ObQNC5SSSu6c3cSS1em8vHkl/d0eth+VtJK759Yz/8NUXtm5klHeprUx9FWlVWBuiVBZUhuetnbbOUy7PMey14byiEM/BM2ySu5EnGRvRCVDJ47AtegcC4+U8MGbL9PBTk1Z2mVefXEN7v/7lI9Gedf7wPE0YIFKLiX5wDLm75Px2cYvCLRVci90M+99FYKZtw9OFBKXpmLYK++xoL/XH4SuaHJCFHL0/UWsrurPji+fw81UDw1AKIndxqwFuxm09iAL21vXu17/5oYNsODfqPXYubqBBRmsHjuR64NXsmpqADbCR7MQxSNYYP4YLJBXcO9uEZaN3XDQJEFUl3Fs6fOszOzLum9n4m3/U9IvGde+1cACUz5ZuYQAdw0sqOb0G9NZpTeCLW9PQBG1mhk7i3lj2Zv0a+6ANta/uoUFKm4dWMWKwzXMXTaXri0ca5MpKQpv8Mmba6kOmMjLk7vjZq3J/fDrQ1EYx1cfriHNvBlBgW1wEBRyIeQiRdY9WbRoLC31Elg6ex1Ozy9m5mA/HB5SCK0euoUFShK3LePT6wa8+NIsXPIiWbs1HHO/zgS0siX59DliS2zoN3kkQzXJgsx+45mBnLSzm1l2IIv+06czsosXlrUZdlWkntzEN/vS6PXCcwzq0uKxSbZ25NMJLFBVcHrjKg7fb8TUGaMJauXwCKD8BAv0mTz/oWeBkVLEgxvhXLyeSFphBQYWVshTY7n6wJpJry5gQt9Wj2LJ1eRHH2P9rjNUObYmsL0n5eEhROQb0bn/KIb1b49VWQTvfRSKY99RPDchEBctuBZoHRYoizj+4xYuZFsyatpoerZ2etQexUTt+YFNpyp+gQUJIXyz+jDqdqN4btqQWliQeWEH3x+7iWf/SUwZ9EewoIYb21ay6jewoOLOJTb8cBJlq35MmT6AxlpwLdA1LChJDOHbLZEYtBnMwpndsBWAUpTL2f17OHNPQJ/xkxjSttFfZFJXkxf7EBYofX6BBaqKFHb+eJBrZY2YvmA8gU3MtNNYH7urLmBBWdIldu09SoFLT+bNGoGjnhyFWo2sopAHd5NJiLtOdFIpjXuM5rlx3bCoySfh6kVOh12nQGZFhx796d+rPW7Wwsfi7pXI5LLa+0irynhwL5mEG9eJTizAreswZo7rSE7YHrafTcdv4v94oYtrvWupC1hQ8SCa3dsPEa/fg4/eGYpj7SCqgQWX2LLpCBXNfoEFwVt/ZPOFcoYueo2JnRpRcT/6/9g77+iqirUPP+m9994T0gMJvUPoIL13EESaCopeuyA2RK8ISAcBQVroLYQeEiCUEEJCSO+995z2rXMSEBTvxZBz9H4rey3+Ys/O7N95Z/bMM28hZM9JknW78e7743Bsmrdk7vmnD7EvNAHjwC50tNMg4/4dbibXETh2OtM66HD5yB4OPtJixqL59LSRT/4M+cKCBtLvX2X71iNIAufw4TS/JrAshQVX2Lp6PfefAwvKUu6yb/0PnFbq8VxYIKzK51bYQTYdjsclqAttnbXJjbtFxL1ivMcuYl4vPa4f+oV/n1bjkw1vEmjSsmsWRcECYWUukce28fUZLT5f+wYBBsoIastJuXOV4yev8KBUTJvOAxkzqCsuZtLY+xpy4m9w6vh5rqeXYdu2N2OG9cXH7rekwNKQtfyEq2z7bgtZdr0Z3MmesvhrhIam0/H1ZYzp4YpSSSzrPt9GZcBMvlzU8TfA1YKjV96wQFhTxv1jG/hgVy0rf/mMtk37UCkseNgEC96SwYLG+V0srCcv4Tonjp4hOr4Co7Z9mDguGC/bp/JUiRooSb7KF9/uoNiqGxN6OFISG8aa8CpmzZzF4O4B6FfHsHrm51RP/pRVU/xbULHGR/09sKCOu1uXsuyaMes2fIZzbTxrv1pNVKUrI0cGot9QSOSRI0RrBfPtV3P+GH4hEVGecJL5r+3G/6NveDvYsXHNKK24lnKGOYvX4fnuNj7qYdniev2VB7bCgr+ilsJhQRo/jBxPRPA3/DSzC8aP8wf8ARZoUvroJpdTlOjULQALXXWUKefou9NYlTOIrf+eituTDOFi4n75iAUHqnnvmw/p7WqKujCDdXPmc85pOhveGkr9le95dV85b3/yDr1cTP+fwIJv+eRAFa9/uoAebaQeBBIyz63jjZ8eMmLJW4zs6ITec8rE1Dw4yLTFp+m+5A2m9PXGWLWWqL3f8vnhBl5fsZDehol8MGcbdnOXMnWADyYKCOJVLCwQcn/HZ3wWAa8tno1DVRzHzt6mTkMLAy0RD8Nv8rBMl/ZjJzB7dHecTZ6OfwYactj75decqvVh0WujCHIyado8i0g8sY01BzPoM2c6/Tq5otuya5Y/jGyFwYKNqznw0ILJs8fQ08/iyel4o2fBU7BAUENJSTFF5eWUllYi0VAn89JBjicaMnrGRAYF2Te5iIvJu3ue46HXyROqo2+gSm7UNe4VqOLffTSTJvXDQRDFJ19cwip4BDNGd8BCdrrXspfcYYGwkKM/bSE0Q5eRU8fQ18/qT2GBIPkSa9fuo9wpmBlTXqGNsZDokG1sDE0ncNRkJgb7P8fd7/mwoCz+IpvXnwHffkycEoztb7kRW0xARcOCovsn+WHzVZR9BrNwdg/MVKAiJZJtWw6RZdieWbNH4WXyn05j/wQWlCWwa1MItypsmPraaDrY/f+BBT/vDiHXqievT+5O5aMYMmv08W/fDhs9JYrirrB10yHSDDvx+sxulF47xcnIJLTc2tK9a0cC3B0w+V0FE0ltEfG37pFcoUPbnh2w1ZVQknidndJcG8r+LFw2joYbv/LLuTT8J77FzA4tvxhUCCxIvckv2/YTrdSdzz4ZjpVsHv8jLDCozeD8/n3su1bPmLcXMNjbCKlXwv4dv3Cx1IePlk/FrclHtzo7ntO7d3Eh15zpy16jo6UyGbfD2P5zCCVeo/h4QhtuHNnD4SQdZixaQFc5hHBI30LusCDmMts2hiBqN5ePX23blHvh5WBBbUEip/ZsZmeSHSs+eRUfE1Xy4yLYuW4r8ZZT+P5NT+4e2s0P57X5dN0i2hq2bByComCBQAoLDm/hq+PqfLZxKQGaVcRfO87OozdRMvWjR9+OtPV1x8ZQE3F9FRn3LrJz/zkKlZ3pEdyVwLZtcDTTe+akVwoLilJucfjnw2ToWGOmJaIgKYaoqAICxi9i9sSeGNU9ZO0X26gNfJWV84Lkki9D3rBAVFNGzNF1LNtZzRe7V9LepHG98DxYIE3elxNzkQ2bTlJi7EjfHt1p19YbRwvdZw/XRA2UpUWxdc8pSpWNMNdVpij5Bgdj6nll1CQmTxiOgySGVTO+QjT9M76Y4NNi39fHD/pbYEFDHXe2LuGNCwZs2L4C5/xQ5r61GbeZX/KvkW1QE1QSe+BrZv1YxleHVhNs/awrkFhYw91t7zEnRJfNe5YTaPzYnVREVfIp5i3+Cb8Pf2ZZl5b3PPsrP0ArLPgraikcFhTxyxsz2GUwlx3vDMDi8WJEmM0PCxZxSmcYmz+ZgJ2BFiV39vHON1dpO3YKI3q6IsqI4JsVe9AfvZR3RruTcfIAJ+INGLdwCBa551jy0UGsh85kzhAf6h6e5MOvz+E3+10WD3YnYdNHLL9lwMcrF9HumcoAzRTrOc0U61kgIe38Jj7aFMfwd95mUIAdOqpVhP77fb69Y8T7H86ni6vFk3CLwtizbDz3CP++o+huksnqD7Yi7jqCSQM6YKlcTNgv6zlR4MWbi8fhUhbKq+9eYeCyJYzr7oK+nEpgPS2hYmGBhPTTP/L2/jzGzJtNsIchVSWl1DYIUaKK8F+PcL3IjFcmDaZHgBmJ105yNkON/n37EGBvCgWRfPbORqrajmbh1GBczR6fANVxbdcaNl6RMHH+JPoE2P2hdFbLWVvjkxQCCyQ1ROxZz89X4JVXx9GvvX3TYqKG62s/5YvrKkxa+CqjOrmgXl9AxJlT3K8xpl1QO6zEaezfdIQS++5MHN8Ho7zrnA7PxKZDT4JcjWmoKKGqToBYScijI3s5n6tJtyHD6dvZg7r7B/h0Wyx+IyYwZWAA8qhMJHdYIKkkfOcm9sUI6DdhPIPbOzW5eEo1/bHRs2DqdMb190CtIpXD23/mfIY2/UcNp6NlBcf37OdOjT3jJo/GVfKI01HJmHt2JTjQAwNZWEYNt7Z/y3cXSuk5Yy4z+3qijoTM60dY83MUlt2HMWNsZ/7jHrqZRqloWFCVeoX1P56h3Lobr80fhL22mNTwg6zfHo5+lzHMm97zSaKlqpx4LodFUqrrRo++nbGXxb5IYcFpftx2EpHHIBbNHiqDKLVZUWzddpRkTT9enT0CbxN5FF97VmRFeBZUp99i9y8hxKn68tr0XpRdP8Wp68X49BtKH39DMm+E8euxu2j7daeHbSXnjoYj9ujN6BHdcTHTQ1VZGTVNTdQFJUSfv8KdDBXaDwxElHCJw1cycR88msFeRuTGXGRvSATKbQby+rR2JIfsIuRGNf3eWsqwNgbNtK4/b6YIWFCbG8uh7fu4XOjOss+n4CbzzBGQHn2RrVsOUeYylI8XDMNEuZKEiHPsPRSJZofBTOzjQeWDcI4cj5J5CC0c4UrajSvcSpMQ0NWP6ugzhNyqpPv4ifR11STx+nkOnr2PdfBEZgZqcnb3LsIrnZm/7FW8WnjD+1hRucIChOQ+vMmejfvItx3Bh0t705jzXEh+zGW2rFpPrM9sNr07+KnSaRLKku/y69p/yzwL1nz5Kg4aEqqLMogKCyWuzoHBg3zIubSPzWfKGTV/Kp2ctciMukzI/nC0+s1jYR8Nzu3exC+Z3qz+egbOfyib+nJmqChYIK4tIubMXlZsy+f1Ncvwrr7Jmh9+JtOsK6+NH4innaGsCpiqmhr1hXHsXLeBq9UuzJo2mg5u5qirgLKqJjo6qlTmJXLq1FlyzTozu08bavLzqBBIEDdUkXnvMseOPKLrso8Y4m1IZeoVVq06gNmo93l/hJtccnrJGxZIKz0kXtrJBz/cY8b6Hxnq2LiBlcGCsz/x+vJE3vzlB0a6a1CZ94Btn35DaIMfCxcMp52zBRpKSiiraqCjrUJ58g02HA7HPngGE7y0ycsvoLJWCKJ68mNO8lloOW/Mn0dPHxskmRdYMG83ge9/ydv97F/O0J7T+m+BBcJ6ko5/w8xtpazc8hWdVB/w9bJ/U+oxljdnd0OvIZ9Lm9fyc7ILq9bOR+/BKbYeyKb3wml0c9JFWJvD5jfmsFttDMfWzOKxo480DCE/Yhvz3j7DuJ93MqnJy6PFRXvBB7bCghcU6ve3KSYMQcC9fV/ySYgRK9bNwstUp5GCigr45fMvuardi0/mDcBSTxNhWRrnToRxPymdcgFo6uiiY+7LoKE9cTcXcumb5ayJNOP9n+YTaCwg6tw5rsc8orS2AaFIjI5zZ0YP642bYTk73l/Jdf0+fLx4MHbG2nLJrK5YWAC1aZf5bHUIFoPmMK2XJybqJRxY8yNXBT4snDEI16cqGWRc2cIb22/SZ+pSpnSypODWRc7fSyavoBxxvToGVua06dqbHn62ZB75hn+d0+Gtd6bRzcP8d8nCmmlc/6WZYmEB1KVf5KNPQnEZPZExwd6YPsniWE3EvqPcLDJjyPCOuFqKObvrezY/0GDW9Gn09bJFmHaB7368jEXfEYzq64uZdhM1rc9h7/ffcVnQjjnTBtPW4fn5DlpSQYXAAsRkXT/ClgP3cR8yhsHdpTXUpW9RR8ze9WyJUWbQxNEE+9mhJq4l8941zkbcJSm3DBVtXUyM3ejSowt+bmbkXN7Nhv1xeAybzMh+AZg+CQ8XkHh8PxdzNejYrzd+Tprc/Hk9O2MaY/37t7VHHsxK7rAAETmRIfz7RBLuvYYyoY9vk7dJHdGn9hJytZKgYa8woIsjGuJ6sh/FEH7lOo+yC6lrEKCsb0Pbbr3p0c6ZolshrD15F4cuY5g+oCPmMvfmOuKO7ODnmxUEDR/LiI5OqElqiDq8jZ2R1XR5ZRxjujnJRTtFwwJRVRrHt+zlbq01Q2eOp72lEvEXD3MoLBPn3iMYFezGY3MqTYxg744j5BoGMnHGSLxkmcElFMaHszfkKiKnbkwa1QMLTRHZ0pwHhyJQ8+/H9DE9MJNDbozfj3lFwAJRdSZn9x3jSrIGw2aOwE01j5tXI4lLzaFC2IBQSQcrlwB6dnSi4vYpdu69RK2NOy5WeigJhaBnik/XvvR20+Hmr/s4E6vC0AVTaW9SQuSVa0Q/yqe+rg6xpjZmTn507dIZN91cjv18iKgKZ+a9OwnPxwlKWnDSUwQsENfmEXk0hOM3q+n/5kL62EuBsHQjHEVISBiVtj2YN7EnhmpiakqyeXArgqv3kigqr0NFyxBbB2+69eqMi3YpV0L2cSpGzOC5MwnQLeDa5QgeJmVThxIqOibYuAfQvYs/OsWx7Pv5BOUO/Xjjtb48PoxrQelkj5IvLJBQlZfE+QP7iSy1Z87SqbjIHHVEFCfe4tD2X0lyHcUns7rzm/+OhMrMeE7v3U24UhDvvTEKa3Ux5VlxnNy+latVPix+dwoWlYmEn79KfG4+pfVi1LSMcZbqHNwBg9IH7F2/m0zv8Syf0/OpUp8to56iYAGiWrLuX2bjv09g++oS+ivfZOW3OynQcyVA6sEoFiFR0cHKvRs9vGvY/d1abtVYEORpgzoixErqGNl3Zuz4bqjn32H9+k2kOIzhx9eHPMl3IxZUk3XvEsePJdLpjTcI0C4n7uI+ftidwLBPlzPcvTHLREtf8oYFElE9hUnhfPvtXswmfsY7fRpDoKRwJDViPyt+ymDq18voa69KafJVPl32LXGqDnT0tkJVIs3DooqZfXtGTuyFesIxFqw6gPfMb/hsgPMTKaRJFPNiTvP5+QrmvzoVT506ks5vYdGWXJau/oj+ji3vlfZ3wALEQsqSQ3lj0Qn6rPiMqW01Sbh2hSs375FRVYtESQUtbTva9+xNr0A7Mk6s5Z2vEpiy6QvG+hkhKE/kuw++pbDdLL6c1elJRRixqI6b2z/hwyMG/LDvPbyflxmxpQ3vPzyvFRY0U2zFwAKoTA5j+Ucn8H7jbcYF2qCtqgSSerISEilWNcXD0RxNWWlEaVxkMRkpSWQX16Kmb4aDszNWhlqoKAvJfxhHYrEGnu1cMNJSQ1RTTk5aImn5lShpGeHo6oqNsQ51aRf5dMUhbMcsYEZfDww05eMbrmhYQH0e+9b+xG21drw2ORgnIxWyk1IpVzHC2c4MbSlmbrpqClO4m1qCuaMHDia6qImqyc5IIz2niHqhFlaODtjZmqEjyWLb+99w33Eoiyf1wsnkqXjVZtrVizRTNCxAkMeRr9dzQ78D08f1kiUobHRaE1GSnUtpvToWVsboakrIS08gpVwFJ0cHzPW1EVflk5RWho6FFZameqg3JZCsSQ9n9arD6PQax4SBgVj/lhXsRSRo1j2KgQXQUBjLL9uOUGrZiZGDu+FkJt2WianITiGtXAkLW2vM9LVkJxKShipysjNIzy6kQU0fW3sHbE0N0VRToio/jeTMCvSsHbCxMETjiYmKqcrLpqhOGSNzM/QEKez48VfS9PwZP7Yf3tbyWcDIHxaAoCiW7VtPUGwewNgRvXGVldQUU56fRU6xECNLS8yNtWXaiUX1lOdnk56ZQ1mdEkZWdjjYWWGgpUJlYSZJOWXomNriaGnSpJ2IytxMMssEGFjaYGWkLZ1g2bfhF2JxZdSk4QTatPwCRmpe5F9bAAAgAElEQVSsioYFSGplGdCPRBTh3nckw7vaUluQQ05xA/rmVliZ/AaBG6qKyUjNpk7dCHtHG/SbktRIvyfZucVItE2wtTZBQ1RK5InDnLpdTtCQkQzp5Pgfch40a4g+t5EiYIFUr8TL5zh8IRGLXsMY39OJhpJ8MjMyKaioR03fFDsHB2wM1SjLTiMlNYcqiZJsHpSWv1JS18Hc3glnc13KMjPIK1fCytUJS31lKksKyEzLpLC8DjUDE2wdHLAy0SLv9jn2hkQiCRjJwrHtnpsl+2VVVAQskK5H0u9c5PDxm2i1H8/MIR4yj526qjJycwoQapniaGvSCOEkIuqry8jOyCCzoAJVfTPs7e2xNtFFSVBNQXYmeWUSLF1cMNeByqI8MlIzKK4Vo2NsgZ2jPaZa9cRdOc3+Uwm0GT2HiV1t5FbvXr6wAES1xcSGnyHkUi6dJ8xioK80Q7w0o3wZORlZVOtY08be5Jn3E9ZWkp+dSQlGuDlboaksQVBbQW5qKoVCfdw8ndFTFlBZkkd6egYFVSK0DC1wdrDDXKeBhIjTbPr1AZ1mzWdcB+sWPwxSGCxATFV+Emd3beOach+WTvEgNzGV8noJsmWGRALK6uiaOOBqp0bWo0fkV4loLAwmLZutipahHd7eDmgISklKSqZK2452rlZPgLFELKS2ooi8vGqMnZ1Qr8ri3M51HMvx59PlE7GTQ7iftHfyhgXSb2pNSSZHt27ghmoPPlo8SHaiLX3fmpIcEtJqsfNyxUxLiYaqAmLvP6K0TiTTVSorKKNjYE0bX2c0qnO4k5CFgZMf3hZPfT8lImrL83lUKMTJ0Rb1ulxOrvmOo/VBfP3hBKzkAJr/FliABEF1Nvs+/JJrLhP4bmE31OtrKMhK5lFmEUJlTcxsXfFwkOZ/k1CZk0TMw0rsA32xM1RD3FBJQlwqSmZOeNjoN41HCcLaDDYvXkqU71LWLe6MfLKyvPgXphUWvLhWz9ypKFggqS/izLbNRIr8mD0tGDv93yeQa+YLPK+ZuJLIg5s5GG/IlNmj8bU2QMYh5HApHBZITzpunWDTqQw6DRtBdx9btJ+To+DFX1VE7o3DrD2UQsex4+gbYI/OSz3vxf+ywmEBQvLunGbLsTQChgyhV4Ajui/zruJK7h7+mcMPdRgwejDt3X8LAXlxFf76nYqCBQiriQ07ztn4egKDg+noJc+Smg2kRpzlwMV0nLv3JbijB4byyEgKKAIWIKoh/tJxTt6vwbdnML387eSSM6XRehrIijrDgbBULIL6MqSXNwbycMn4O2ABEqqyYzl74ipFeh70H9wdJ8OXCRmQUJERy6njlynQcWPwK71wNW75Un/PG9UKgQXSzW1BImGnLpEotGbo6H64yUCVfC5BRSZXz5zhWoY6wWNG0MnRoMU3bdKeKwQWIKGmKJWI0AvcLzVmwPgheJnKSzsxFXkJnD95hgd1zkycOhgXfflUQpDqJ29YgERAcWqczO6KzNozYWQX5BfZI6IyP4WLh09yt8GJaTMG4yQH7RQHC6Se7hWkRIVx4Ew67afPpJ+b/DLGS0/Kc+Ku8fOOq1iPepUp3ezkUglBMbAARA3VpN06w86zmfScNJ0+HkbymexkjLCe/PjLbNl+FYeRc5jYzV4u2v09sKDx/bJvhPD1nkwmvL+ArtYvd+gghTbZUXv4dFMKEz56m2BH+RwA/ZUfvBUW/BW1nrpXUbBASgDLMhNJLgQXbxcMNFTlsqiQvZq4jrT4WApVrPF2sUBbTT5eBdI/pXhYANKEU7EPc9C2tMfO3AD1RsTczEtMaVo8SeXqOLvYY6QrR4jzux4qHhZIY9lKePQgE1ULO2wtjdB8Ge0kdWTFx1Gkao6znSX6j6t8NPOXeNFmCoMFUof3kmyScyrQtbDGysRALuVHG99bSFF6GjnlYG5vjblh46m7PC6FwALpFr48l6TMcrSMLbG1MpRLWMBj7UozU8gsl2BqY4+Vkfw8gxTuWSBdoAlqyM/KokSgjoWtLSaPQ4CaZRwSaksLyMgsRtnAHHt7U7nnGHncTcXAgsbvX2FWNgUVEsydHDDTkd8mVFRbSkZmLmUSfdxdbNCRegzK4VIMLACJsJ7S/BxyywSY2DthqScv7STUVRSRkZlDnbYtXk4mctl0PP4p5A4LpP55dVUU5GRRINDGxcUOXTnZgnQtWVdZSmZyDgJ9S9yczZ64PLek6SkSFiCRvlMRaSlZqFi1wc1CDtlpm8SRiBqoLMziYXINju08MX8SjtmS6jU+S/6eBdIPhJiGqiISEnPRtnbBxVJ+G1Lp5reqII2HGdXYeftgqSOfvcXfBQukniqi2iLu305B3zsA55cEzVJvtbL0e9zO16dLexe5lxV/EQtuhQUvotJz7lEcLGh0p5IOAiVlFZTks6Z4PB0iFomRKKs0uWo1U5wXaPZ3wAJpt6TvJxVRuckd/gW6+qe3SGtoNz5LXtuz5//pvwMWSHsiTbgiQRkl5Ub32+Zf0vrjYlBWRlm+Bv1MFxUJC6QfD7FY0mgfcn5H6dyA1CVa+ru83A/zH39SRcEC2TiVvhNN79R8Q/uvLcViUdPfUX5Jm/7Pf+rvgAWyMSsRy9xGlZSktvFyxiF7lmz6bPxdFHUpDBY0TnJIhy1K0rlJjm8o/aZLJEiUlFB5yd/lP/VSUbCg0dYksn/ynvOkdiibWxWwTlEELHg8TmWvpKQs1zlc9hs9/i7JycAVCgtkxi8dS9J5ThkVOb3T4zEmETfODyoq8l3zKQQWNL3U429tS6yJ/9NcJF0/iiVKKKvI71v798GCxjeXiKS5MFrGDqX7C7GSity8u//q160VFvxVxZruVygsaGYf/8nN/i5Y8E/W5EX79nfBghft3z/1PsXCgn+qCs3vlyJhQfN7+c9s+XfBgn+mGn+tVwqFBX+ta//4uxUJC/7xYjSjg4qCBc3o2j+2ieJhwT9WimZ3TJGwoNmd/Ac2/LthwT9Qkhbr0p/CgpCQEO7cuYO6+svEObZYP/9RD5KerCQmJrJ//37q6+tZvHgxJiYm/6g+/tM7s2/fPoKDgzE2Nn7pE69/+ru2ZP+kthcfH09RURH+/v7o6em15OP/3z5LqtuDBw+4cOEChYWFWFlZMWzYMGxsGrMAt17/WQGpflKbi42NxcnJSZaUrPV6MQWk2kk3baWlpbi7u8vmvNbrxRW4ffs2YWFhGBoa0rt3bzw8PBpPsFuv/6pAcXGxbK0iXZ9Iba9Vt/8q2TM3pKamkpCQwIABA1rXKS8ondTG0tLS2LVrFyKRSPatHT9+PEZG8ouJf8Gu/c/cVlFRQWhoqMzuWtd4L/6zSW2vpKQE6WHu5MmTW+e7F5fuyZ0CgYB58+b9YW38p7AgJiaGrKwsVFTkE1vSjHf4xzSRLv5u3brFypUrqampYevWrVhbW7d+TP7CL/T5558zc+bMVt3+gmbSW6W2FxERIRubffr0aYVUL6ifVLerV6+yc+dOWTygi4sLixYtwtPTs/WD8gIaSvWT2tyVK1fw9fWV/WvdeLyAcE1jNjIykvz8fNq3by/7CLdq9+LanT59mu3bt2NhYcGUKVPo2LFjq34vIJ90zGZmZsrWKtL1SatuLyDa726RroOvX7/OnDlzWtd3LyifdG6TQuV//etfCIVCXF1d+fDDD7G0tHzBJ7TeJj3Q2LZtm8zuWuHyi9uD1PZyc3PZuHEjy5cvb/1OvLh0T+6UAr6uXbtiYGDwTOvWMIRmiClt0hqG0Ezhmpq1hiE0X7/WMITmadcahtA83R63ag1DaL5+rWEIzdeuNQyh+dq1hiE0Xztpy9YwhL+uX2sYwl/X7PctWsMQmqdhaxhC83R7kVatsOBFVHrOPa2woJnCtcKClxMOaIUFzZOwFRY0T7dWWPByuklbt8KC5mvYCguar10rLGi+dq2woHnatcKC5un2dKtWWNA8DVthQfN0e5FWrbDgRVT6H4MF0qyjApEEVVUVuWdib6Z8f0vpxOb29Uk7iQiBQIyyqqrcs+7+p74qEhZIS94IxdLsv/9cW3rR37UVFryoUs+/T+GeBWIxImlVBGlm+v+UQVkiRiirTKIiy1ItzyT2zVWwFRY0VzmQNyyQZtcXyapiKMvmuX+i/TRXvVZY0FzlGtsp1rOgseqVSCxBRVX1JUrgSp8jQjolqqrJsdT2n0jbCgtezuakrf+xsED2rRWCsiqqf6gCJkEkFMqqAaj+TfNoKyx4edv7sye0woJmaqs4zwIJlbmJ3LkbS065Ki4BQfi6WaKl+melW0Tk3rvGjSx1OvVoh7muOtTkEXXzFqn5VU1vKy1fooSqrhvdevlgLC7mTtQdUvMrZDE+YpEG9r7taedpjbaafHJWKCIMQSyoJiv2LveSsqlXNcMnKABna0PUn1P2RlCZy73oe6TklKFl60mgjzsW+lrPlJAsS4nifHwtAR3b4mCiR2M5ZAGlmUnE3Ikjr0YdWy8//Dxs0NWU30daYbBAXEfSrRskVRvi39YdS8Pn1aGXUFeWQ0z0fdLyqtC1cqOtvzvmBo3aiWpLeHgvhoSMApT0HfAPaIOduT5qylCZl8ztu3EUlNUgktZk0zbE3T8IT1sztNVafsmuGFggpCDlPncepFBaJZCVwZJVRlM1xMnTB09nK/Q0nxpTolpyUh8RG5dMSYMOLj6+eDpboKsuvUdIRV4GcfcekFkiwszZE18vR4z1NFBCSFHifWIeplBYLUAiLWqpZYt/kC/ONoZyqZ+tUFggaSDr4V3updVg28YHTwcz1P9kyqvOSeDm/Xz0HN3wcbdCUwmENcWkxMbwMD2faqFUHQ3M7Nvg5+2ChaE6taW5PIqPIzm7HG1LZ3x83LEy0kE+s52CPAskAkpz03hw/yHZ5WDl3AafNg4Y6ar/YQMsrC0nMyGW+MRsGrQt8fDxwtnOFA2pxmIhlcVZPHgQT2phHSYO7vi2ccFSXxNJfSUZKfE8SEinolYIElUMLZ3w8fPE1lRHLhtt+cICCeU5ycTGZ6Nq6UZbb2tkKZ0lImrKGm0kMacCXek7entha/THOVAirCU/K4UHDx5RVKeBvZsPPm1s0ZMZrIT6yiJSE+JISCtE2dAGL19vHC30UZE0UJKZRGz0A3JqREgkSqjrmOPq5YeXq0mLjGGFwQJRPSV5acTEPiS/VhV7D1/8XO3Q+f08Lq23XpJNQtwDkvJrMbJ1xcfbE2v9xkTaovpKspLiuReXjlDLFFdPbzyczNBQVkIsrKNYqvO9BAob1LFx8cbXx75J52Yu5P5LM8XBAjHVxdnE3rxHkaYL3Xt6ov+H+U5MXUURyffvk5BegrqpI36BPtibaD31FmKqS7KJiYomV9OZAd290aGB8oIMbt+6T0FlneyDpKKtj71vBzo4mbb4mFUoLBALqS7LIS7mHkkF9RjZudPOzwtzHdU//LJS+ynKfETUnQSqlPRw8vDDr40VmtKFikREXXk+D2/f5lFhPQZWrvi388RCTwOJsJ7SzATu3HlAYYO0bLQSajqW+AQG0sZGVy6GJ39YIEFQV0FSzHWik0ukVYpRQh1TWy86dPJE/4/yyTSqLUrn8pWHmAR2pb3jUzHtEjH1lQVEXblFg20gPQOsGr+lEqnN5pMQfZu4nBoMrd1oF+SDhY6aXHRTHCyQIK4vJ/XBbaIS8lE1siEgqCOuppp/tDtxLanRUdx+mIVIWRkliRg1aw96dWqHkTCXG6GXSa2TltiWNm0s665l14YeQb7o1ucQdSGc1GoJSkgQKWnh4N2FLr7mLwETmyd9Kyxonm4Ky1lQHH+J3ftvITHVQa2hguzsCtqMnM3YDo5oSXdcjy9xHYU5+RQVJnH8xzVEaPVmxUev4mWhC1XZXL1yVbbokaCCGhXEhF2nzHkkn7z7CoaZoazYfQUja3fZR1vUoI5Tuy509ndAR7ZpaflL7rBAUEZk2Cku381Dz0ATQWk+RRIz+owaRWd3y2e0E5alcObXw8RUKKGrrUR5WRXKhm0ZO64XzmaaVBfkUViYxaUDG9mR4sBHH75OLzcLNJQllDy6zM6Q2whU1dGmjrzsOtwHjWBotzYYactnQpQ3LJDUV1FYVER+ejS71x2kxLofixYOx8fB8A8TVGVmNGfPh5NcIkZbXYmq/Cr0XIMYPLgT9tqVhIee5urDUnR01BEWVyIydKTvK/3xc9In7sxedp5Lw9LRCgt9FcQahngGdcHPyQrd/1VYIBGQ8+g2kXcSKKpsQFVFQkVmAveSlOgydhIj+/ljpt00psRVPAwPJSw6g3rUUK2vpapaE7/g/nQNcoGsGxw9fZP8aiV01USUFNRiGdSDgX2DsDes4sK6HVzJrMHQyQYDDSXQsieoSyAeDsaNG54WvhQJC2pyYtjz44+czNBlzGuvMbJrGx7LJnstiZCqshKK8jOIPHmYE5H19Jw2jfFD/TBQhtKE6xzbe5pUkTZWTuaoSNQwc/Shfds2GAqzuHLqIrG5FWjoqlBRVomGXVsGBHfH29ZALh9h+XsWCMh/dIuzF2+QWiZBXw1qy4VY+nagT3BnHA1/swhhRTaRV69xMzYLNU1VqK+hVtuaoF596OZtTU3aPS5evkZ8kQAtdTGlxQLM3DswZEBnrAVJHDt5kltZQhxtrNFSUpEtrNsG+eFkodfiGw/pTy0XWCASUFVRSkFuGjdCTxN6vYz2Y2cwfbQ/OogoSU/g+oVw4gurUdWRUFFai7ZNAAP798Db5rcKNBJhJan3Irlw7R7FEm006qspr1XHrVMvBvT0R6c2hzuXLhBxPwc1Iy3qqyoQGrjQq39/OtqJuHvsGCfOP0Q3wAtTdVDWtqSNfxBtPc3/d2CBSArlbxF24Sb5ylqoCispr9XCo31/Xunnhd7jZYqkgcKUOMLPXSOlSoCaFlRVCdG2bsewwV1x0Kwk7vZVzkQ8RKCqg46ojlqxvmw+DG5rSUHCHc6EXqegVhV9NSEVFUo4du7NoOC2GKu3PFyW2p6iYIGwuojbob/yw0/nMe4yiw8/HoblM7BATFVROpGhJwl/WIeZsQa1pZVIDF3oP24oATY6smlRWFNCzIV9fLf5FIJOc1j37iuYNBRz/+ppftwXi0cHN0xUlVDW1sexXXd6uFu0+JhVGCwQN1CWGc/ZQ+fJUFJFU1NCVUU9KuZBTBrXC1ud3wQUN1ST+eAah0KjqFTSw1hVQHkpOPcZyMheHgiL0rl45DTR6ZUYWepQX16J0MKX4SMH4qxawd0juzh0NRf7Lt7oKolR1rSiXZcu+Drot/BXtvFxcocFEulBxH12rF9HglYgnWy0EAhVMHXwpXvPAIyeWrpKPZXry/NJz84m7soxNv2aw7gvP2dmVysZDGioKiYrO4fkO2Fs2HiDwHkfs2yiD6pSUFCeQdjuw0SXizE2Vqe8oIBay07MnjwQB92W31soBhZIENUXcXVPCDdyKtE206G+OJs8oRuTZo2hXdNYbPwlJQgqU/npy594ILGks5cp4vp6VG19GNirMyaCTC4fPs2jOmVUlJRQEpRz61oEdYHTWL14KEr3j/HVp8cwHtILa3URdSJNnAJ60yewCcbIxfqe/9BWWNBMsRXiWdCQzS8frCBSpyfTx7THTLOey7t+JFJ3OB+/3gcrXekJY9MlqiDx/kNycpI4snYN1wyGsnH1G/hZ6aEsqpOVE6mpF8pOIHPunmDXsVQCx8xgdG9XskJ+5IfIWgYM6omlsQ76BqZYWppjLD1Zb8RdLX7JGxbU5dzgh293Ues9mBHd2qBTFsNP/z6AVs85LJzQGStDjcfCkXR2A5/vzKbP9OF0cjOhPP48G7bfovPCdxjT2YGa5DhS89K5snsdmzPb8N13/2KglzWaDdns/2oVp+s8mTKqB85GAiJ3b+BIvidvLZtEkJMJctjzyj1ngaS6kEdJKWSkRLN77QEqHEfz4QcTaOts9OxGSlxFxN6t7LtTT9dBvWnrYkzJ3XP8fCGP7uPH004lju17bmDeOZi+7V1Qzopi5683sOg7nkkDHLjx60+EFVoT3NkbG0M99E1MMDc3x0BLg+c4f7y0DSrGs0BMfXUFpeVVNAgliGszCAs5SYrImUEjh9LewwLNRpcU6vNu8dPqQ5TatqVf33ZYqZZx9eBB7qn4MXF8L8SXtrAhSkCvoUPp7q7D3UM7OJVuzphXJ9HPuZQNKw9SbO5Mh47umOvrYWBshoW5MbpaanLZ8CoKFohr87gReoxjh8+RLLBl5KyZDO3lh97TawtRPUXZqaSkJnHtZAgnI2HwggXMGh+IoZKAhEvH2Xf8AQbe/rTztUFf2wATM3NMDeHhmT38ciEHpy7BBAdakXXzNIfCc/HuP5aJg9s9s1B6aaNreoC8YYGkOpPTu/YSlqpEhyEDCbKE2LATXEpWoduYSYzobEvjYZGAzBtn+eXYTXBqz9CeXqiVPOTosZvUWHVk6hh/0sMOcyK6Ar++/ejmpsn90GOEPqiXwa4++tkcOX6FSlMPOrV1Q19HV6armYkB2hrPO456eQXlAguEtRTlZpCU9JCIs2cIu1lDzxmLWDAtCF1BOdEXz3DsYgo2HXrSw1+f+KvnOB1VRLtXJjO9nxeP96Z1hYmcDTnCjVxteo8YiIMkg/NHTnG/xo4Ji6ZglXWJvQciUPYKZkwfV0ofRnI09C7a/sN4dZAV1/cf42qaFv3GdcJcQwN9Y3PMTY3R11VvkTEsf88CCVXZsZwICeF6mTVjRvfCvCGHiAsRJDa4MXPBKFybaIGwMptrZ45x5HopnYYNJchBldSoa5y/loH7iEkMsi4nZO8xUnW8GT+sI1olSVw4c4VUTX9mj/Ml8cxhwtK0GTJ+CK5qBUScDeV6riHjFsyit5vhyxvac56gEFgg84CM4tDuo0Q8KsbA7RU+/XYM1k/DAkktabdD2fTjARq6zWJeHxtyYq5y+OB1rEYu4a0xXqgKa8lJvM3BX/dx4VE+yv4T2PD2KAzLU7l4bDc7HhgwZ3RH9FQ1MDA1xczcDGOdx+uglpNPUbBAUFnA7TO7WX+2mnHzxuJlIiYzNpKQ/TH4L3yXWR2tm15KTEV+Eie2beVipSMzp/TDTFDIzTNHOZPtwLKPxqF6/zhrdkcTMHoa/dpok/0gkj2HY/CbtJDJfsoc/WkTUfVujB7jj46SGoamVliYGaGnJZ85T96wQOoNlRtzlu++PoLD1Hl0NVcCHVNsLcwwMtF/Zt0qEQmozEng9sMUHoafYNMvBczetI6FfWxkXmg1RWlExyWSfPcSG3+6Sddl37Py1QCUG6pJvLSL5Zse0Hf+XPo4aZB77xzfbr1Nv3eXM6+bbcsZ3eNfWiwmJSWFJUuWcOzYsRZ/fuP+X0Rl+lU+fX8/lsOnMrqzJdWZ1/li+X6cX1vJylFev/1diYiqtIu8s3IfNn0mMNBNDyU1fcxsLLA0MUJNXEtJfiHVokbvlpyIQ2w4kkfw0oWMDbQifv83fLZXzNxPhmIsEKFrao2FmSkmBk/t/eTzln94aissaKbQioAFwqxzzJq8A7+Fc+lkUic7sdDWFKKk70pQgD06ak/FV0oEVJSUUVtXypk1K9ie5cX3qxbKYIHUy+rxVZd7jw1r91LhMYBZw7tgrV/P6S8/Zvs9CZ387RFQQ722C33796GDuzkafxru0EzhmprJHRYUxnPpWhJm/l3wtjNGKe8GX3+yHVGXKbw+pgOWBo8/kvVEH97AvhQHpk/ti5u5HrXxISxashWnuZ/z+gBfdBrKqayrIWb353x4VZsPVr5Nfy8bNIoieWvuGjSGvs4bYzthbaBK+rl1zP8+iSkfL2FYewfkAE/lDwuEdUjr/NZUZLJ31Y/cpitLloyWwYBnDjsacti18luuVPsxb/4rtHU2pj4ljH99vBvt7uPpa1XKjXgRPYf3I8jDEnH2FZZ/sANRhwm8NtyKMz+uIqLWBh9HU5TKhejZe9G9X1c8bIzQeNpoX87UnrRWDCx4qrPiKu6dPsC+WxW07zeI4CAX9J7y1Cm9d5D3V0bgNmoiU0cFYaZeT8Sur1l7XsDwVydgk3iYXXdUGTJ9MgPbGXB924/sjdNjxLQxdNZ5wIovjlJqZIGTtbZ0D4i5RxC9ugXibK4nF3d6hcACSS1JEWGcvpuFsrCS0gIBXsFDCe7pj/7TsEDqNlpdSWV1FQkX9rLpQBZtx09n5rh2GEoqiTi0g+3HE9C0d8DOQIxE3QSvDt3p7KXF1Y3fczLfitGvzmagpwllD8+zbu0BatwHMHP6K7gZtPyJh7xhgag0kWOHLpGt5syQkb1w0q/jxsHNbD2ZQ+CY2cwc4tHkXl9F1OHd7L6Qif+IyUwN9kK1MoldP27mbJ4pEyd0Iv/CWe7UOjP9tXF0sNciKzKEH3dGotd+MP1sijl24CKVOlY4WmtSpayLi28nenf0xtrojy6YLTF05QILxELqaquprCwl9tIJ9h17iOOAGSycHoSOoIq0h/EkF4hw9PHF1UTA7XNH2Xc+Fc+BE5gc3OaJ5059aTYP7j+iXN2KtoFt0Ch7yPE9e4koMGPc3BGIru3hl/N5dJ63jGntLalKv8Ov23YRLfJg0khvog8e4FyWHl06mCGsEmDi7E/Xrp3wstX/H4EFDaRfP83u3aep8B3IKz76lFfWo6qhi66BFZ5eLhhJ44KA2pwHHN67i7P5tix+Zy6BZkpkRZ1j+7pfKfAaxdyBFly/cA89/z6M7u1OQ24sh3bs5FyWDdMm+XH/8FEyzfvw3puvYC4pIercUbYeiiNo8jxmB7u0iF6/t1e5wwKJkLLcBC6ducijIjUMROXEFbqw7NvR2PweFtw5x/a1IagMfpv3RjuRdSuMrRtDMXzlDZYMd6EmP5mrJ89yt0gVHZ1Cbjf48c3CV9DOieHg5u/Zn2fBsAArKoqFGNl40HVQT/xsni2P1hLjVVGwQAW4kSYAACAASURBVPq+J7esYmteWzasmoujpoD8h1dZ/84qMnr/i3VLeqIt29wJKcl5xPFfT1PtHMzsEf4oVeQSfmAtX59Q5oN/L8A4/ixHoiWMnDcVb/0GsmIu8dWK3RiPXsLCrhI2rPiOaBVvuvrr0FDegIlHR4J7d8LZuOVhi7TL8oYForoKEkK38q8vrtBu7AAMGgopVremU9c+9O3oJAvle3JJvQdqyikuKSU7+hSfrAhnwBffsjjYFiQShHWVlJSVUph0g1Wf7MZ0/HK+ei0AcVUhl9d/yOcxtqxf/wHeemIqs++wat6/SB26nJ3zusrFq0URsKAq5wGnr2Th3bcPXmZqVKZf4O03tmAzazkfD/d4SjoBedd38NryQ7gGD8OBSirKtPEK7kv/7t6/HYBIxNTk3uKHz7dD1znMH98OXco5/sVCVl61YtJEJ2ozC1Gx8KDXgIF0dGr5cfvfxn4rLPhvCv3J/ysCFlTH7CZ48s+4DxpAeydtxFVVVDSAfaehjOjugf5zQwSqOPnVMlbH2rH6mwX4Wek/BQtqubFzFatDlXn1o7n0dDVDQ6mI/V9+w9lCa8YMaYuOWiVXDh4jzbQX7y4agYuJjlw+wvKGBWJBHdX1YjQk5Vw7f4HIK1e4l2PK+LfmMqCdNJby8ZdYRGl2GvlCfRysjFGuTOf0ptVsuq3M1HfeZlg7+yaXeBExW99j4UkR7yxfSj8vG1QzzzFz3nZcpr3F/FfayuLkqu4f5LV3L9Hv3SWM6uIscwdu6UveYQhP+tuQw8+ffc75inYsfnMU7X4PC0RlnN3wHbvvKDF6zgz6BVqSe3k373+wG72h81kwKhA9LR3MLE3QkRQRfnArPx3Potu0eYwPhIPfbyTDqj3d27mhU5JM6Jk76HYaweQRXXB8Jg6zZRRUNCyoyYhgzapDVHkGM21cL9xMn413rkm/zJef7KbOtz8zpw3GWTWfQ6uWsy0Cxv/rLfpb5vDr9tNkqRpiZw6P7udj3mkYM8b2xizvAqu2R6Dp2o5OPlYIMqI4EZGP78AxjO3fFnOtlt/wyh8WiChOucWpU3cQ2/vio1tAZHgS1l0H0K+X/7OeBU9MQkzS+W18uzUej+GTmDkuEENRKVcP7STkVgWugR3xtRZw/1okj2qtGTzIn9zjvxAucGPS/Nn0cdKnLvcWO9ZtJ9O0KxOmjsXXpOUHrbxhgbi+kty8UgSqeliaa1OeeoM9W/YSXePMhLnTGeD3OMaxgcQLh9l88Dq67Yfy6tiuaOVHsf7b1ZypcmbmxD7UXrtCgqovs+ePxd9Ck7KE86zdeokGx470dKri8rkHGLVpS5CnPkl3bnI3XUzHYaMZ1dMTrT9LpfMSQ1gusOBJf+qJu3CIrbtuYNZzKgtnBKErEdFQ34BQLKQiO5FbF0I5fzcVZZv2jJsylg5OBk8WuWKhgIaGBoT1VWQkRhN2Loy76XW49RrL7MHOxPy6mT2R1Qxc9gHjvY1oKErgxJ6fCS8wof9Af1IvhBGn7M3w3s6y8I+IuxnoeA9k7qReWLTAPkTungWSKuJCQ9j47T6K3DrQydeUuppKasUGuPp2YWBvP4ylIVJSF/nSNM4d2sPem/WMmDuXIT7aPAjdyzffHUEYMI0vPx6MWlkVmkZmmGjUEHv5GDv2haPsM4SJ3fQ49ctRqtyG8+HCfhhSzYNr59i5+zr2Q6czb5inXACpfGGBhLryPO5evkBEipig7r7U3w7n5ENr3l09CutnnDrFlOfEc3b3Dk7ECnD3taAmN5MckTuz3ppNJ5Naoq+Fcj6ugS692lL9KIy9OW6sWjQMtcxojmzZSpROW8b39aQmLZHb4dHUtBnGO/OCMWnhw3FFwYKGsmzC9//EN+dh6Wdv0ctJlfiLv/Lp+5tp6PEhO/89AmOZ5YlpqK0iN7sIJQMLpHwkIzqMLRv3kWzUn5UfT8C0poDCalVsHMwRFSdxcvdO9oZXMW7ZUoItstj4/XZKnIYyurMRJWmxhF1+hG2/mSweHYA8EKm8YYE0Z03MqU18sauACQtHYUEJ929eJiLZgNc/f5uuVn+cfCTCGnLuHGHxkhP0+OQb3uj3lGeAuIHSlGt8tHgNGq98zNfzAhCV53Lii6X8UBjErvVLcdAUU1uayt4lcznm+x4hS/q1+N5CYWEIDXVU14lQVy7nxoH9nL8bTWyFE4s/fZtejr/lsZB6ZaRf3MyHP92k29zX8NOuI+t6GCF3JUz/9D0GuTeGsYiF5Vz76X0+umHHmjVL8DNWQyQo4uDyN9hV1pe3p/tAWTaXDx8mxWIMq98fjmkLj9v/9oluhQX/TaG/ERZU3tlOt8nraDNxKUtHBGCgXE/0yS3sjLfn4xXzCbTVbUqy93Qnqzj55TK+fdAIC/yfggXC8li+W7SCvA7zeGdGVyylia8kdaTGxFOMMV6etmipC7m3awVLdlfy1ur36edp3pgApoUvecMCaYZraUoQ5YYSoiJuEHvvFlciMrDuO4a543tiZ6j1zEQlbqgg6U44J06HEZshwm/wWEb1C8LGQLMJtoiI2fIeC0+JeHv5UplngWpGKNPmbcdt+hIWNMGCmrgjzHsnjL7vLGFk1/9xWFCfw47PVnChMvD5sAARRfE3OBV6idjCOjR0tNAVFBF2+Db2oxfy3tzBuBlDVvwdTp86TXhSBS5B/Rk9tAduRiLS4pMQmtjjYGOOliCXvatXcarIhXnzx9HZw6LJbbrlDE+xsKCG6P0b2XS5mr4TJzCoswvavxtHkoZSbp85Tti9ZMqESujoaVERc52b2aZMeXMq9hXRnLwUj7aTJ+5mEuLu3KNA3YeJM8bR2V5MckY5euZ2OFgaQsld1ny8hkSr3sybPfp3cXMto6G8YUFd4SPOHT7M3TJDugT3wLzoDifOxWHRYSCDB3TEQk+9KQnQ0+8jJjFsG99ui6fNY1ggqSc/M4WsShWsbOyxMoT40D2sPxCDc9cgVGPDua/chonzZ8lgQX3+XXau20a6SWfGT/nfhAWNikioK80hOuIiJy/eJE9sQc+BQxnY1QvTpxJK1RYmE37xEhF30xCoaKKnIyL5Zjgper5MGt+LmmtXeKTu1wgLzDWpSLrI2i0XqXHoxpQhHgiKazCwtsHWQpvcW6fZuC0UgccA5s8ZhN0ziSVaxu7kDwsOsmXXTcwfwwJpsJ5Etr2lPCuZezcjuXE7hpQyLQJfGc+4vv4YNPEkaUJg2WKvvoL0pFhuXo/k5r0UBCaBTBjZnsqIQ+yLrGbQux8wTgoLSh5xes9OruQb8cq0cVg2lFKnZY2nownC/Pvs3/Izl/IsmP3+YrrbvPw2RP6woJLY0/tZvXIftZ3HsGhGDwwEeUSFhRGZqsGINxcx2L0pREBYS2ZCNOfOXia1sBp1PR2ozCEqKhmtgKms/moCNtRRnJHApXONgEbHqSMjR/TDoiaOn7eEUN1mJB8v6IehUg3xEefZtSsS2yFTeG2Y1/8cLJAmSEuMvMCBw9GY9RhAHy9N7h4/ydlkW976ahweBtqoPQ4DFVSReucCW7eEUGDoTlAbM8rTH3A7TZmeo8bRybyAkJO3MQ3sxxBfLW6eO8yhAlc+nz8SW3UhBWkpVOnb4ulkibgoiTO7t7L5lj4ff/cOHS1aFo4qChZIXenzku4Scug8edXSHBg6qAqLiLxwHeWgt9n+/fAmWNA0O4oFVBWkEREWysnwaOqNfRk1dhS9/G1l+acEtWUk3Q0n9GgY9wo08R84jPGD2mOoVMajxHSUzTzxttWmIvsBe75fTZi4C6u/eA3Hp/NLtsyUJ3fPArGogdKsZOIzwKeDB/rKdaTdDOHjjw/gu3QNywY7/OHUXwYLbh9m0ZKT9Pz0ObAgOZyPFv+IxvDHsCCH458vZU1xe3avX4q9poTa0jQOLJtLiOey/2FYIHWoEMu+EZKGIu6ePcfNh/HcupGCxeg3+XhyB56YhERMVW4i91MrcGjbDmstKHsUysL567GatZKvJ/uhLPXcyL3Osplfozx9OV9N8pd5rknEdaTdjyJDxZ0uPhaoiKq4sf0j3vi5hq8OrKOPpWJpQSssaObgVoRnQd3Dg4yYvIluK9bxZrALuurKpJ78mqnfpLJsw5cM8DBqzF79zPVnsEBCxsV1LFjxgKmrP2aYnyVaKkqybPWpGaXoWthgpq8pixXPPLOKaSsTeO3fnzE8wFp2X0tf8oUFEioyHhCTLsTZ11V2ui+sKeDsuq/ZkWbD+x+9TidnsydxWZL6Iq4f3sfBKw+R2HjQo3MXOgZ6YS7V47ekEH+ABer5V1gw9ydMxr/JwhGBWOqqUnBtM6+uiGbsh+8wopMjenIYzwrzLPivsECCoLqcwrwskjJyqWyQoCPIYteua1gPnMbc4d6U3TvHweO3qVAzw69bV7p38MPBVA9BeR7ZxWJMrU0x0NFAWVzJibUr2RlrxJzFU+jlY9MiCb6etltFwgJh6QM2rNxCsnFHZkwdjJ+d/h9d7qSxgCX5ZGZlklVQikhDm+JbpziRYMCokf48OnuBQrMAxo0NxstUlbw7R1m94z4+IyYwrL0dyioamEjjm6Vxk3XJbHpvBeH/x95ZR0d1dX34ycTd3Z0gCQmBkOAuxR2KttRoqRt9Cy2UtlRpqUAplOLB3d0hWEIS4u7uM5nJyLdmEihWC5lp+63ctfiHmXty72/2OWef5+yzt2FXnntuCt08Wj7xkrphQU3mVXasj+RqfgOWznbIC1OITcjHzLM3k2ZNplcXT8weSgLyMCwwFVdTVFiO1NACOxsLDLQV5FzYxtI1p7HpEoZlzjViJJ6Mnf0UA3wtqE0/x/Jlmyhz78vMmWNoY9nyURnqjixQ7p7V5Cdy/MBBzkYXY+7dnohe4YS28cDqvszTCmQNIipLi8jOyKG4XIiuvpibR06RrPBkzLgQso4cJk7hz6znxxPsaEDRjb0s++UMBPRn6ohAjLX0sbazxlhPQGXiSZYv30WxQ09eenEM3vedFWmZWUPTsMCwvpKsjEwqpMa4e7hipBBRePs8mzYepsi+Oy+/PB5fVbpwBbWluaRmFKNt5YqPiwmSmlKuHd/HduWRhYFD8RdGsetcCT1feo8pHa1RJu7cvmYdV6qdmDBzAp6GAozt7bE21EZWlcqe1avYFa/Hk/97h8FejUnrHudSOyxARPLpnfy48hA6g17i4+ld0ZeVE7V3Pau2xRI8dxEvRDSeHVc0HR0qyc8hN7eAqgYtpKUZXDh7DXGHCXzwTFcqEy6xZ/cJkssNaRvehe7hnQlws6Dk9gXWrd5BqfsQ5s0dgo2iipsn9rNqy03aT3iW5wb7tfgupfKZ1RlZIKsr5saxnazYeAlzf2+sBHWkRseSWOnA6FdnMql/OO5NoYmymjzO7dzAsn0VzFjwIj1cjKjMjGZP5E5iZW0Z2V2fA/svYejgjp1OHcm3o4kROjPzyYkMiOiAkUyGhaMjlkY6yKpzObN9DZ/tFfLOdx/S17UFQljuMVKNwQJlBn5hNUW5OeTl5lGhrFQgKeZM5G6qer7JshfC7x4XUsjElGVGs3vbHq6mg29YKN16hBPsrayGIKe+poirR/ey9Wgsxs7+hHfvTVhnP+yNBNSWFZFfpcDR0xUzHQV1JZkqX2Vtrj9Lv30LfzUURFBvZIFyDhBSmJlLvakr3g5GStpJcdIJ5r/8LVZPLePTyb+F0t/5af8uLJDXFHP823f4LDWANT+8g5exjNqSeL5/9lWu91nA1pd7/yePISgTPpZnRnMtT4euXdqhL6mjpqqI40vf5cuMnuzc+iruTX6/Qi6hKDOTah07fNwsVGBAXHydV2bMRzbiQ1bM6YpAJiZpx8fMWF7Fko2f0cdJCYkVyITlJKeWYunrh4OhFsoy5ml7P2byolj+t2szo9xbFvL92TzTCgv+TKHf+VwTsEBeHcdnL35IWsizLJjdGxeDWk6tXMgXF1z55Mvnca6M4XJKAx26d8Xd6s7Ctpb9n77JV3FufPX5SwQ53TmGIOTEJ8/x/o0gfvj+OYIcGs81S0tvsWLpJmp8h/LU+K7Y6ZSx88vFrElz4/0Pn6WTq6VakvSpFxZAWcx+vvnlCj5jpjGqqzemDTmsW/wROyvaseC9mTjWJ3MpS0JQcFvkN3ezbGMMLt36M6B/OO3dbDB4KFdDU2TBARlvftQYWWAgyWTlOx9y2rAXb84dQ6CNmKPfLOLHWGfeeP9puvnb3U2E1Uwze+RtmoQFaxd+xPGaTrxy5xhCQzVxN6+S1mBN1/a+aBfFcS6xTFVqs62rKRmH1rJsfx69p00hUDeJjZtPI3PtxJD+PQjxd8LEQFc1QRTfOsjyTdfw6DuCYd3bo19+i1Vf/EyGbS+enjmE9mrISq9JWFAZu4cFnx/Cuu9EnhrbHdc7Tl9dIdEX46kxdqF9G3OyY66Sp+VAx6D22Mtz2Pztz0QbdGLyKF+ubdhCikkgT04bTrCzHllnNvDZhlRCx4whUJ7CkZsVdBgwlP6hboiSDvPVdwfR6zSSmeP74m3Z8vUQ1A0LGmrLyElLJ6+8RpmCgcrEq5yNysA6sC8jRvfFSbuCpLg89Jy9CAhwwVR1lKgJFqxOoM2oxmMIJpWp7N+8l9tSFwaNGkSwrZhzO9ex5UoN3UY8gXPBGTZdqKDzmOlM7uNGxslNLN8Wi2f/CcwcHYFtU9h0S/ZZdcMCaU02x7dv50B0OX4R/RnaoyOuDuboqXYmFdQWphOv3Eay8cTLVs7tmGTqTNzoHOyDVtYF1qw7To1LBDPGtydhxyb2x0oZMGMaw4NMubptLevOFBA4dBC+8myup8kJG/oEPQOMuX18J7/ujcO552hmjY3ASg0ZXTUBCxqPIUxXHUMwrMvnwuEDnEmW0234aHq3Myf36hFW/XqUOu/+vDg1nPrUFIoaTHG0EXHl2FkKDDswZWp/nLTKOLdrA5tOFdB53HTCdOJYv/0SFr1nMndse8qiD7N63TFkvr0Z2k6PaxeSsOw+gvE9vahLOcuG9fvJMgnjxZfG42/++KRZ/bBARmnyJSLX7iTJMII3XhyOg1Y+xyI3cyBGxqhXn6WdVi4xuXW4+wdgXZNNTHwJdh06Eeiqxc1je9l8NJ3A8dMY5FLJns27iRXaM3T4EMI7eGClSuKsoConjj3rN3Ku3JnZrz5NoH4BRzZvYPctAeNfncPQ9tYtvvBQNyxQSOspL8gmITUXidIXqy4m5txFLuc68vT7Ewl1MqciO56ESgNCAlwpOLedH3bmM3b+Gwz3N6M0+TIb10SSbNKHV6Z3pDInD6FEjqy2iOirZzle6c7bM4ZiLS3k6P6LmHcfzdQBbRFn3GD7zxu4oOjMggVP4t3CiZU0BgukIkrS4rh4pQCPXr1oby8n7vQOvlsbS6835jHBX5ukK9EUCJzo2FaXM5vWcTBDn6GjR9Krk7K8s4EKMClD8pPO7+OnDVewDB/M+CFh+LnaqEr1Ko93pUcd4ZftcXSc9hzjOlpSnHiO5d9voMx/Mh/NHYzl43fTh6Ya9cICOaKqXI6vWcHRus689fIwHHWquLp3FZ+vz2DyJ58w0r2Oy0duouUXRreODqooz0ZYoMzndfAPIwv0Ri7g8+eD0aqvJuHAj7y+OpOnF3/E+A4mpF+O5K0P9hP27he8O9CrJadYVVuaOIagPFpQeHUrH6xO4Ik5rzCyozXi8lTWzHuD9dLR7PppGpJbF7mcqk3E0Hakbv+eDQk2vPzubNqZK0g9upp3v7rMwAWf8GxPJ+QNpWx75zm+rujL7pUv4aRkAAo5DSXRfDFvObInXuaN0e3Rr80m8vP3WJMTyo8/vIqfcctv4v7RD9IKC5pprpqABShEJJ7ayeZTWRjqy5BJ9ZRVm7EJHc3kAW2ouLyBL5fFMGjhfAYGWKOv2hCr4+AX81h225UlHz9PhzsJDmW5rJw5i71eL7Di9aGq8HqVGykq4vj2rZyJKUTH3AADXS2qhQa06T6Q4T0DsGha3DVTpt+9Td2wQFyWyqE9B4jOEqIrkKOlJaayXvleQxnZqy2VV9by8eFMhkwYjXTLF3xzvoagbqG4WxshUMhQmNkTMWA4XbzsMFI5wDJi17zP64flvPrBK/Rr44SBQEzmhb1sPJKoWtzoyKVUlopxHzCa8QM7qmr0qqM7awwWSArYsPhTTtUE8+LcUXRUVkOQlHF80zLW5zsxZ8poAgT5HDl2ipu5dejpC5DXa2Hr1ZmhgzqQtW8pi9fdwDYgkLZu1ugL5EgFdoT06kuwk5Aze/Zys1iCrp4u2gjQ0bKiy6ABhAd6YNZozC16aQ4WyEg/uIpPtiXSZeIMVdiyRdMiSlaZTOSPkcQpApg8qTt6eZc4eCWBMqEcIwNtGiQWdOrTj+6dnCiOOsHRG8mU1UnRlQvQkknQcQtm0IBw7Gtus/fQRTKKRBgaGaCLBKmNL30G9CHU10EtR4fUDQse/LGLrh5h97F4HLoNoG/39khTz7F69VkU/t2YMK477qpYcDlpJ9fxzdpE/IZNZPq4YEzF5USfPsLhcwnUKXQw0dVGKtDBvkMYfbuHYlmXxMH9p0kuqkXfAGpqhBi6dGLIkL508rZ5xNGuxzdDdcOCqtSzfP/1jxxOkRIU2gEXcz3kcm3MHNvRvUdXXEhmz/rDVDuGMXxkIIXXz3L2SgoSga7KKda2dKVzn95EtLWjNPYSR09cIKW6AV0dOTVVcuz8uzJ8UCd08mM4dvwyBSIFxiZ6SBu0MXNtT58+EXTwsFJLKLi6YUHC6V2s3XQNm55TeH5qCMbSOjLjrnHyZBS51cpkfQrqhFJ0TN3p0b8fYS4NnN6+j0sFlgweH4FB3g1ORyUj1NNDWyRGKtbCJiCYfoP64Eoepw8f5UpSKYamOojqhGhZ+tB70EDaGRZy8uBxbubUN0ZXaYGOlSOBPQbQJ8gFgxbI/6B+WKCM2isl7tI5TpyLQ2SgCzI5Cm1TXNp0ZVhfbwqu7mf92WS8Bz7FGIcazh46TnxhDTqGemgJ9DHzCGJIv0Dqbh3gy6XryTH0o1cnTwyQodAxw7VNOP16eFGZcIEDR6IoF+thgASRWA+P8N6MGNoVR2M1rNjUHFnw4KgiKc/m7K79HE524s0lo7CsyuPi0S1siZcwevrzhChSObLvKAl1AoyVYdBSLXStbGjfcygDgn+LxGuoyOL0sZ1sLvRhyQuD0S1I5NjePVzJF2FgZIQeWugKrAlSJd11o6XZqKZgAXIJ5dnxHNlxhKRKMboGBuhoa6Ht0IlJ43pgWZ/N0bUb2JvpwbMz7Yj86DMuij0Z0iMAIy05CoEeli6hDOzlSvT6z/loUxIhg/vgZ62HXAH6xs506dcXP/18dkfuIaFCB1tlRJFcG4GtExEDh9Pd74Gkz48/VahaUC8sUCYlrCT+1G42HkzE2F65oaiFQks5lkcwaZyyEsktVn38C9neT/LpG91UYfWqCgo39/D6O4fp8b/FvNjvgZwFGRdZ9MZy9IbNU1VDUPrDVXmxbF6/l2yhFkb6IK6rQWgdyuynRhFg3bIRLZqCBcqFvLAonsj1B8mpk6Knp0Asa6C6Wp+Q4ZOZGOFI6oEVzPu5ktd/eg237GOs2XGeGlM7LHSgQazAyiWYMZMG4m4moKE6iY+efZfU4Bf55e2BTcklFciFBRz65WcOJstwstZFS66LVEeBV+/JTOjhoZby2P8tWKAkKg0yBLo6KgN+8JI3iJHItdHT11FL2Nlf7esagQXKJaq4kvSEZLJycqmWGOPo5YG3rxc2xjqU3NzO0iW3GfLZK4S7W6icPuU5y9zYa9yuNCE01B9Lw8adXGTVxJ44R4lzRyL8HDG4m+BPgaiymIykRNILy5EJjLB196WNtysWRrqPOCP8VxX64++pGxYoy5BUl+WRcjuVgtIqpNr62Lj74u/thrWJHrlXtrDieCY9R4/FuTSVpOI6BDo6CLQUKORyFIYW+Ad1wsfevCkzv4KKlOtcyVPQrmM7nMyNVEcU5OJKslLTSU/PpapeCwtHD9q098He3PC+KhQto1pjKxqDBXIRadExFDRYE9DWDSsl/JBXc3H7SvaWOjF55GDa2xlQkptGfEoOVSIppnbu+Ht74WitR8Htq9xILkSKNjoC5f6QHLmWGV7tOuDvbklDeS6JqRkUlFajMLDG09MLb3f7u9EHLamZsi3NwQI5lRm3uZUrxMnHDw8Hi7sLUEVNNrs37uQW/owd1gMfkzrS0lPJyC1Bqm+Gs6s3vu6OmBvrIRdWkJOdSWpmHjV1YGbjgIefN862FugjoiQ/l9TEdEqqJRhY2OLm64O7kxVGui0PWpT6aRoWiEpzycqrxNDOGScHSySZUazZHgVenRk9qBPOJo2h4NUFqcSnVGHh5omPhzW6SqRaV05OajoZ2QXUNehi7eKGl487dhYm6CjqKc3LJj09k6IKITrmdngqfydHKwzvjosta33qhgX15TncuhVLZnEdurrKMV+BXKGFoaUrAQH+WElTOLj+NLX2HRk6pRvG1YWkJ6aSW1qDjqktbl6euLvaYaKnjay+lpKCTJLScyipacDI0glfpW3Zm6MlqaUoO520zFwq6hWY2jjj6e2Fi40Zek0lQVtWOVAvLJBTWZBFanoJ+vbeBPhYo6OsjV1fR0luFumZ2ZTU1qNtbIObpw++rnboC3M5cegEV0rMGDpmMO3MhWSlpZGeX4KoXhtLW2d8AjxxtDFHRy6hqiSf9NQ08ktrwNASVx8/vF3tMRaIKS/MJSU5g+JyEbpmyj7siZuzPaaNk/ljX5qABUpgJ66pIDcjjfS8Iurk+ti5eOLt7oqdcQPJUUfZcykV9wEzGeNvTElOOqnp2ZQrtXJwwdPHE2cLXSpyU7gRk0C5WFvlnyjPBSMwwtrZj6AgDwyl1eSlpZKank+dVAcLezf823phb2mkNl9QnccQXIE8PgAAIABJREFUHvxxZeJaijKzya02pn2oO7q1Rdw4v4+D8SIGTnmecBspZQWZJKZlU1pej76JDe5+Xri5OmB6T0SPXKxM5pdJusiM0AA39OViqktySU5LJ7ukDn1jK1zdffD1crgn0fNjm9rdBjQGC1AgFddRlJVGSmoWFcpx3lFpT964WBkirsjl7K6tbMv3Yd7THci5fp28OgFG+tqoco1o6WBs7UVwoDMVyde5llSCgYkBAoWywLgWuvqW+AQF42uvT3leBokJ6ZTVSdA3dcCrrQ/ujjYYqGeqVTMsaNy5lggryExKIj2vGKFcDxtXb/y8PHAw16G2OInI5etI9JjCkpmBjfmjlGUSy3KIupaDfVAoAcoqTHcuZXu1xdy8koC2axCd/K1U6w658vhHXiapSakUKP0Uc1s8A9rj52ShFv9YE5EFyldWyBuoyM8hLSWJ3Eohcl0THDzaEOTnhrF2A9mn1/Pmtjre+eh5OpmLyUlN4FZ6AfUNCkzsvAlso/SRjRvn6fpyrpy/icIliPA2tvdsMCoQledyOzaFvOJyZDqWuLf1wdvTDfM7tXtbrtv+aUv/usiCmqxrHLhZTXi/HriZNi1077yGtIprF6NpcGxLB6s6bl26Tm6dDk7+HQhq54GJrkAtO7mPUlFTsED1txUK5HIZcrTQFmjTyFDk5F89yLl0K3oPC8XW+J66zE2D3YOspXGA1Hq0Rgo5Mplc9bng7t/4U/tp9hfUDguanky58FcOIIqm92qMypWSHnOaqCIjIjp3xNnSEC2F8nuNyaoaLy0E2gIE94qo0lUp0YMQS4FcJlM55w/d02yFfv9GjcEClek1anL3ncWlXLwURaWhJ53beWOjTJKpHPBkcuSAQCBQfVcls1IvVSKYOwnDmnQVCBA0JW668/ugpfw/5b1qEKypSc3BgsY++yhbkVblcOnMbRqcfAhq74G1gdJxabJRBGg/qIGq78tVOx0qfQT391/VuKDstk2aqlE+jcOCxqFP0WR7MirSEriaWIqFtz8dfBtzrjRejfb1UL9s0k71Oyj1ecC4lGcPldqhAe3UDQsaNVCCTiUk+G0c09JS2gzU5NwmJq4AA9e2BLV3Vu0mNva9xjnh4b73m90p21D217u2dUdX5a2PsMmW7sHqhQW/9VXlmH+fidzte4om+1GOTwrqy/KJjU6mQs+ekM5tsDFoXNgqtVRKr9Tyzvh2RwuV1srF751x7h6R7o6Bqvta1ofRDCy40w2bbEbVpbRVGw0KcRWpSXHEFSro2KULnhZ6Tf7Mb2PaXa2Uet+dM36bh5Vj3h1dGm1cmbxYabYP69zStqdJWHDH17szb4hrS0mMu0GqyJY+3YKxUp0sa9JYrhwXBSp/49Fj/sNjotJGlT5eo27qm2s1Bwvu9q5G/0PZ9+76bHKEFYVEn7lBiWN7hnbxQEe5WaG0nXvcvEYNlYbamLTuPh+waVy8M28o51rl+Krsw9rK5F5qvNQbWXDv4KNA1qSJQLuxzyr947qSdE7uj8W870B6epje96Z/tI5o9BcfGEdVi2sZMrmicVy4k7RTDfppChb8Nq43vtcdm2gEJCLSz57ifLUdI4d0wlK1sL+zRlDaqHJT8v6X/83PeVgUlV0qo7Wa7E6dPt4f/ST/Elggo6ogj+LyIi5sWco3cV6qupxd7Q3vE1WUfZ6vV53Bu0cXKqNuUiXQxsRYh+ryMrTbjuC5MSGY6bTsZPt74mkUFjzyIRTUFuVSrWuJvYUx2mrsgGro02gKFjxaOhlV5SVUY4K9uRF6D+UnUMcbt1ybmoQFDz21VERReQ0CA1MsTQxUEQP/lUujsOB3RFHuHpWXiNAzN8XE1EAtYdvq+j00HVlw/3vIqa+qpkYkx9DMBGMjJaT671zqhwV/pIUCcU0l1fVS9E0tMFOGiv+HLrXDgr+phbReSHVlnTJOGQs17mr/zcd65Nc1Cgse8QQKqZjqmhpqZHrYW5mhpsCdlpDqkW1oHBbc8xSyhnqqqqoQaZvhpNzQUNtbtmzDmocFj3p+ZdSBkIqiGnStrLAwafkcPi2r2v2taQwWPFI6OdL6GgrzRVh52D9UxUmd7/24bWsaFjxSPkUDVQWl1OuaYW+rjB74/3H9S2BBA3lx0aQW5XNx/ed8ntSBnTuW0svxXljQQNyelay+3EBHs1Q2J7nyztzhuFtok3d+Pe9vlbN45XwinNQX/n3vT/7Pw4L/tgH+o7Dgvy2d5o4h/Md1evDx/w2w4L8s6T8LC/7LysE/Cwv+29r922DBf0nNfxoW/Je0etSz/pOw4L+q3b8DFvxX1Wt87n8UFvyHpfs3wIL/sHx/+Oj/Elggp668lKp6MYmb5vPsHj1+ivyWPk6/wQJ5XTqrFn5NRdhE2ibu47zTCBZMDcdYV5vS018zcE4U/9v5MyP9TNHERnErLHi8LtEKC5qv3z8aWdD8x/7H72yFBY/3E7TCgubr1woLmq9dKyxovnatsKD52invbIUFf1+/Vljw9zV78I5WWNA8DVthQfN0+yt3/UtgwW+PmrDmFcb+IuS7yGX3wYKS6K0sWHabyR+9jE9lAbWWLvg4miEsuMWaTz9hW057vv7pLULsDNSWlO9eQVthwV8xr9//TissaL5+rbCgedq1woLm6XbnrlZY0Hz9WmFB87VrhQXN164VFjRfu1ZY0DztWmFB83S7965WWNA8DVthQfN0+yt3/etgwe01LzP2FxHf3wcLqjjy2f/YaziexS/0wFJXgFxcpiqPdXDPGeJFNgyZOo1RPf0w09ChuFZY8FfMqxUWPJ5Kj767FRY0T9VWWNA83VphwePppry7FRY0X8NWWNB87VphQfO1a4UFzdOuFRY0T7dWWPD4urXCgsfX8Pda+E/AAkn+Kd57ez9h8/7HmAArtIRZ7FPWT40uwM0nmK69exEe4oXp/9dqCOr7/f+xllsjC5ovfSssaJ52rbCgebq1woLH060VFjyefq2woPn6tcKC5mvXCguap10rLGiebq2w4PF1a4UFj6/hfwcW/PIyY9coIwuUOQuMEGhJiFm9kC/TA/n8vbE4GAm58uu3fHGwkj6TRjKkRzAetiZoq7Pm2iPUa40seDyjbIUFzdevFRY0T7tWWNA83VphwePp1goLHk+/VljQfP1aYUHztWuFBc3TrhUWNE+3Vljw+Lq1woLH1/A/AwsS177BpHUilq7/qrEaQlUcn8xbjfHYOczp44NufQIfTn2OzYVOjB3WWMNSWaNSz9iXoZOewMdK7/9lzoKH6t2rxSZ+p165Gv6WRmGBsjaz1v316dXwSk213tXR8v1t/pOw4I/qwf6dN1eW49Uw30PjsEBpd6p64OotnvNHdY//zm/yZ9/VbM6CJu3UXHjo9+pC/5kWf/dzTR5D0ORc8aia2n9Xmz/7vqZhgUb0u1PrXb1DAxqHBRoZ85R+ysO13P/MjprzuUYTHGrCT1H9DVWvbY4cf+mefwYWaMZ31dRcq9mcBRrUTml56jM9/glYoFDIlV6eWv28RrtTb7/9s879rzuGUJl8ieNJMiL6dcXRSEDusZUsPCjmpXnPEGhrhEBcxOkjp8mqkWNsqItCrkDpkesYOtGldxhOpjpqHAZ/k1OTkQXiygJSs6tx8PbC0khBWV42heVCdMxscXOxx0hHgFxYTlZuAbX1UpXhKv9p6+qgZ2iLq4sVBveViFBQX1FIbmEZwgY5ylWuQscCVzdzqnJykFi442Vviq62+nq1pmCBrDKb23kSHD3dsDLSQ0AtqTeSkdh44OVk8YAuoBCXEheTgbajD96OFujrPKyBXFRFQW4e5SIwtXXCydYMLVEJyTnVWDk6Y2tupNaKHP8ILFCIyUtKQ2Rij7O9GbLqYvKLKmjQNsbe0QFLE0O0BY8abmQIK0soKCxHrDDEztkRSyMZeamZSMwdcba1xPARGv/ZwNWczzUKC0TlZOaWIbCwxd7KmPryEgpLymkQmGDv5ICVqQHK7iWX1FFUUEh5tRCZXIFCoK2yKUdrcwwfyL8iFVVTWFREZY0I5bCHlj429tZQV4VQboCdox1mRrrNkeYv3aMpWKBoqCIrqwSFkRWO9lYYaCuoK8klq0iEqb0jTramaKueWI64poKiohKqxVpY2Npja2WG/iPK4TSIqikpKqZCqbNyvNPVx8rGCm1hNXUKA2wcHLA01PlLOjTnS5qCBSobKShFpm+GvYMNBlpiSnLzKKnTwsbZCTsz/cbHl0uoKSumsLgSqa4pdg52WJreW6r4t7eUS+spLymiuKwGgaEFdvZ2WOhLKM4rpFbLGAdnR0zUJx2agwVyakoKKS6vx9jeHhNFLYVFpQglUhQKAfrGFtg72GFhoo+8QUhFaTHF5bUIjMyxt7fH0ujRtdxl4joqSgopqRCha2qNvYMtBrIa8gvLaDCwxsPJEnUNgRqDBQoZdZUlFJXVYmDjhLWehOLCAipEWpjZ2OFoa4m+QDmXKpBJRJSVFFJUIUTfzBoHe1vM9B9lQAqk9bWUFRVSUtOAkbkNDg5WaIkqyC8oR2DphqedYXO641++RyOwQFpPdWkR+TXg6O6CoayO4vwCKoRyjC3tcXa0Qr9xwFNdSnsqycuhQGKEv68bRvd8du+LyRskVJcWUlBSjZaJNc7OtuhIqsjPLUXP2gVXO+O/rMPf+aKmYYFcKqa8OJeiWgO8fZ0x0AKZpJ7SvHQyK7Txa+eLpX6Tc6KQU19bQWZ6FtoO/vjaP1oDhVyGqKaMnPxixOhh7eCCo5kOtUU5ZJTq4NfBHUP1uccaKp2oQNpQR05GDlITJ3wcTBBVFpKbV4pE2xQHV2dsTJvmC4UccW0pudmFCBWG2Dg54WBl/MBaS4GsQUhBdi5lNfVoqfo7CHT0MNA1QF+vgUqhNp5+Xpj8js3+HTt71Hc1CgsUciS1edxKqsMnqA0WuiBvqCXlVhwS+7Z0cDFTPaJCIaWqOL/RX1YqppCjY2aHp6sjRg8N/AoaRBXkZOdTLQZzR3dV5Ly8Jp/o+Eq8QtqqNsj/ietfBwuUC1elIyxQGpowi18//550t5G8OTUCM73GDi9XyFHI5aqd3N8uLbS1tdVKre79axqDBQohNw5s4XyRK+PHdaLs6nFOx2VRK5bQIDDE1j2MkU+EYlmTxN4jZ8kuFSm7J9qISI9Jwzj0SV59qgf2Jnr3dGwh11atYHdSBSa25ugK5MgN/Bk2Ooyq6we5VOHKuNE9cDYz4JHrvxawVM3Aghqu7drORYkHI/oEYqotpTz5HKtXHMZuzEvMGNAea6N7nRQh8fvW8OX6KAJnvMmMvm2xMrx/VJNUpnHi2BUysvOoE0uRaRkT0HsIPX3h2O5TSD27MrhrG6yMH+04toB0/BOwoDbnMlt2J+PdvSs20kJu3YyloKoOSYMMQ6d29O7TjQAXpVNz70AmIfd2DFeuRJNTXkl9XQPGbu3o1S+EhlsnuVruRJ/+XfF1NFWbnd2rt+ZgQQPZ105z/HY1bbuEYFOfRdTNRPJKaxALFZi5taVnn3AC3KypSz3HmsizlEnB0lwfdAzwDO1Nj6A22N+3ApOTf30f645FUyvVw9JQFwRWhPSMwE6UxdWUWnzDwunUxgkDNXVazcACKQU3z3AkugqPkM4Ee5khqSzg0sF9nEvWpfeEUfQL88AAGSVZiVy9GEVKXin1DVIEZk4Ede1Ol3YeWBjc22+lZNw8w64DlyhtEGBlpgsGlrQNC8NdlseNhGpcQ7oR0cEZdc3DGoEFCgk58VFcjC7Azj+YID9ravMTOLrrBBkyD0ZOGU4XbwuQ1pIRF83lCzfIrahVgRNTZz86R3QlyNMW3Xu6cENNMUlx17kSnUpJlQgUBjh5BxIR7o0o4ybR2XLaRvQmxMtCbZBeU7BAVptH1JnLpNZaEh7hQe6N4xy7no2hsTkGAl0snfzp2qMr3hZSUm9eJSouhRKRCJmWIQ7enejZtSPeDib36SCpKeH21ctcvpZAVYMMgb4pDgHBdGnrSFnSTW6Xm9J3aG+8LNQzX2gKFijt5NaVS8QWa9Eu0Ie6hBvE5RVQLZEiMLSjXUhPenXxRV9UTOLNi5y7lUalsAGFwBgXv1AG9ArBxaJpYdLo5VFTlkvMpUtEJ2ZTJ5OhpWeGR1BXQj2NSbsRRY62P6Oe6IKV+vioBkonyqkpziTqzEVyjXzoH+pEatQZLsUXIJeDrp4V/iGdiegWiKVAQm1VOQUZtzh88DhpFj353wvDcXiE6TQIK0i7dYnTV1OpqxIi1jbGOaAT3YPtyLp4gQzDNox5IgxLNWinUVigkFJdlMbp/aeo8h7ApN7e6CoklGXcYNPK1VyiC+/Pm0WAmRYSUS2V5UUkXz/JpqPJdJr2JrPDnR5yyRRK+JB7m1Onz5NQLEJbuXNs4knvPhF4CrLYuzsO30lP0tfDtCXcuUe2oYnIAuV7lqRcZceRZAKGjqCdIJ1De85RKBaj0NLDyN6d0F4D6eppTE1+Akf2nCazohq5th4GFna07T6Yvh3sm8B9Y58V1xRw5sARorNKEehoo4WUypwMKg07MmGUL3EXUmg3fDI9fc3Vop3mYIESjFQTvWMth0ShvDgpEFlVJYXJZ/h25RF8ZnzEOwPcVXBUKipg6/LVXMiT4eVihkLagIF3Z8YM7oOT0T2TrUJOXUESJw+eJrlWiFQsRGzoSli3gfT1r2frV5sQD5zFU+HOatHuzxr998GCe55YXpPJ/iPXsQ7qR7iPOQJ1xq/8mVIPfK4pWFCfH8VXi9ZjNnIuk70z+PijA7gMHECwuzkNxbFEboyhx7vvM95fj5ysHNUErIwqKIs/RuTBPLrNeoknBwaoyP1dsxRn8N2LX5PnF0b/Lh4YK49y6NrgF+BGQ8pRlkbG0mXiDIZ2cMZITdUlNAELhFln+XzZERwGTGBUkCn5mTlkRO3jmxVn6fTWUuZNCLtnQaagNPEMmzdsYv++23R+92teHhGCnfG9MEHM7R3f8PlZKX37dMLTSo/k41s4VRrEK28Ngxu7WZ9oxtQnRxDsbnWf0/03zesPv65xWCCr5Mzq5Ryo9GLiIHeitu0mRduD7l39sRSnsWP/LZz7jGfGsC44KRe8TVd9URxbVu8iW9eVoCAPTOpSOXDiNq59x9PfpZRDe+LxGDiS/sp27pD/lhTqgbY0BQukVWnsWLedVP0AhobZcG3vIXINPQju6ItJZSKHDsdg3WssU4aHU3d5Hd8fL6d9SEeCPS1AoI2FowfuDjYYN8HRxteo5dKaZWzP1KVDp0742xqAcpHi7o65JIPtm84gdQ9l2JAw3CzvdbpbTlBNwAJZTQa7Vu8gSeDDEyMjsJUVk5ESx8HIHUTluTDjrRcYP8APA3ExJ7ZGcvBmNX6hIQTY1nPp9BVKTNoxYcIwQr2tfgNQ0irO7tvM7uuV+HYIIcjNRAVlbJ1dsVbkcXjLMcptghg6Qn2LNk3AAmlVFke37yGm2oZ+Q7pjRwm3oy+xa9MJyswjmPvuU/RpZ01t5jW2bj9KWr01YV3aYCzM5PTFVPT9ejBtYl/cTe+MeRKyrp1h96Eo6m28CGnnQkN2ElcTS3Hq2otwJyGXT91Cz7c7TwwKxVpfPTsemoEFEnJvnGHXoWj02vdjmL+M4/sPkKxwomfX9phqCzA0tcbFxZaa9Cj27r9MvW0AYUF2VGUmE5NYikvoAMY+EYrFHfkUYjJvnGTH7gvU2nSgV0dbyjJuczWxEs+IgXS1LuTYhTTsIkYxqbsn6sAFmoEFDRQkXGL3nnPUOnUk0KiIU2fy8e8fjpdRNbeuXCO+xpGpL0zEvjCKrbvPI3MPoWc7S/Lib3IltoKgcTOY3tefu2vXhmpuXzzGxu2XMQyIoGeAPmkxN7iWo0O/0U/gXBfLkZtVRIydTH9fi5Yb5B5oSd2RBQpJFUlXT7H1cAI+/YfRQXabTbtuYNejHyHWcnLjY7iRIafXzGcY4AmZCTHE3rrMzt3HKW47k7Ufz8D1QcORCsmJu8TGTSeQ+HWhr48JBWkxXLxSQMfps2hfc5NdZ6sZ+PST9PRp+UWbJmGBVFRO/Nk9rNlTwsh359DHzQhRVQEX9v7K8m1nKXQewDcfvUIncznl+Wkk3I7n+vn9rD1ZwthFK3h/gNsDv7icuvJsTkSu41CaAf2fCMdMVMjV42cosIlgzpQQYrdGEmfal9ee74mlmsC8+mGBgvqaQk5uWM2RAi9eeK4bSZu+ZXexP1OGtUFbWM610yfItHqCD1/qTErkt/xw3YIpY0MxVdSRdPkYpytC+HTxNNzvBvcokIpryUpJpahKqIIHoqJktu05g3nXqbzwhDsX160lzWkgr8zojZkaogs0BgvkUqoyz/Dhu7to98b/mOgpJD4umdTo/Sz+8Tz9P9/B92N8VFEEovzLvPPhGkw6j2F4oIVqo1vH0okAH09M74F1cmkNF9d/wYpLZkyeHoG5QkTKlROcz3bh7Y+mId73DZ9dcuOTL6fjrs6wlt8ZTf/VsEAhFVFRK8bQxFxjocp/ddbRDCyQkbjva97+tZ63v3kVp9jlvBKpxXsfP0tnF3O0yi/yyug3UMz5kY9HBd7dTRMX3OKnn7dT69GH6SMjcDLTvy+Pg6zwPHPnrEEvJAhHfQk6+hYEdO1Nd+WCTpbL6sXfkGg/iNdn9cHJzEAtO0bqhwViojd/z7KzMma8NoPOLnqUFVdSl3Ga9/63Gc9nF/L2uFDsTRp7q6Q8jV2Ru8nRN6T6wCmMp7zDrCEd74cFilpu7tnMeYkfIwZ0xtVSj1sbPuD9Xfq8/OlzdDW4zeKFe3EbO4vJfdph/UBUwl+1rT/7nqZhgaTgEosWbMd00GSmhkhYtWQ9oo5jeX5id9xkt1k0fxW1bYcxZ0pvvGyNmh5fTuaZSL5ZF0v74SPoEeiEvrSS5OQ8DFza0cEdjqxcSYxuKE9O7E9bZ/VHF2gGFigounGAH9dexrn/aIa01eLyuURM23ama0dvjMqjWLpoBSX+I3j6yR7k71zKurgGvFydMJPrYOnejvCeIXg6Wty/yy3OZvPi77hQYYCriyUCPT1s/ELoHRaIm6WMSxvWsDtDnyETRtKrnRPqiApXPyxQUHJjH99uvo59xBNMGRKETm05FeWFnNuxgX3XdRn+7FOMH+iHgTCb7T+t5nSRPeOmjaeXVwM7f17D8Rwzxk4bT99Ah7uwQF6Xze61KzmcKMLR1Q0LdLHz7kDXbkG422hxfdcG9sRI6TpyNENCXX5bsPxZR/wbn6sfFsgpjjvJ6g3n0Q7ox4xxIejVVVCUe5vda3dzu96XmXOn07e9GVnnD7L5cBxWYUOYNCQEo/JbrFq2gRiZH7NfnkonR4PGN2so5+y2zey4UEH4+MmM7eVNQ8411vy8jSTd9kybGEr+uSPcKLfmiQmj6KKmnTZNwAKFqICTO3dzKFZKv6kTaFsXw9bNB8jTssbT1RSpiXJ3vCvh/ibEHNhE5Nliwqe+xJQIJ6pTo4hcvZkE7fbMfnU6gTZNq7eGcq7t38m+y6V0nPIUI4OsKYg+wZo1B6j1HsyLo524sH0/txraMPuFUXiZtrz3rAlYoDy6d3X/TradLqbr1HF41iZxq8iUvsN64CYo5uSOSNadq2HMnIkYxx9i05laRsx9npGBluTHnOLXn7eT6zaChW8Ow/aOBOIyrh3ZxZp9qXR+cg4zIky5cWwvq3cl0Gni0wxyLGbntiOIfQfz3OQItSw8lF1A3bBAWJLB6e2RHMmyZNozA6k+t5udt0x5dv5MAk1EJJzfzw8rT+I58R3mDnaiqriA7JQb7NoQyQ2b4az4eBZuD8ACaXUeF/dvYcWxeqa+MpFAcwXV1WXkZhRhFtQND3EiW1bvpjJkPO9M7kJTb/8bo9kff1VzsEBOTUECe1Yu54TOEJbOewJTSTWpUcfZdigOuY2C+CorXnvpOcKsBQiryygqyiPp6kF+XHWRzvNXsKD/A7BAIaE4NYofP11JRdBsPnmpJ7p1hVzatoKlh4Q8v/hVXLIO8OP2fMa8/xb93e/4Oy0mn6ohtcMCuYSyrCt8u3g12kPe4qUIIT+/8x2SCQt4b7g3suoijq1YyNc3fPjuq+FcXfIpN4Ke57Onw9CrryBmx1e8uLqer7d9QbjNoyCxHHFVHmc2RHK00olZz46mjZmcpCNrWLSzmrmfvE43p5Y/QqQpWCBvqCN64yJeP27Hzz+/iru0goLCUkqyTrHgleV4LN7Jj6N9UMillN6M5MVPduLdfTAOsmoUOu5EDOtFiI/dPX6a8vhBGt9Mn8Hp4E/YPq8XBgopeRdX89xLexixaj0znW/x+lMrabPgW+aG27Wswf2F1v7VsOAvPP8/9hXNwIJKdr3/LMtrx7B64SiMS+K4VmpGWIgXZtpiko/+zGsfH6Xb+0t5pa8vJsqdSHkNF9Yu44dLOsx++ym6e9mg13R26I5YwqQ9PP/2Vmy6DyTM05T63GhOJOsw5pmnGdzBiqvL3mVJnAMLP5pDRydztZynVDssaChi/aJPOCXpzNuvjcDPwRRlZh9B4Tlmz/wSi8nv8ubYUByUaE9axdV92ziabEDvEW1JXvo95YPmMG3wg7CggcqSUsR6JghqC0mIu8npHccp9xnK80/1x9eylFXPvcVl/ynMf2oQXjbqmUg0DQsKzq7i9Z9TGPLcM4zqaMzZDWs4mgGBwW0wq0zlbHQNXcZMYFiPAKzunvuWcHXLt3y8KZ22YW1wNFFQXyfFxMWPLt0iaOtqRNSGpfxyVZ8nn5tM70D1hYDfsXvNwAIx17ev5OdjNQyaMZEBHW0Q1TagqyOjOD+dmIsnOB4rJGzEBEZG2HB66afsLTQjtGswjtIK4q6loBfYl3Eje6nOU96dhivj+W7hSuJldoR19kW/oZCo63m4dhvKuKFhCGI2s3h9Cp3GTmbSwA5qcZ6vKXcqAAAgAElEQVTVDwuEXI9cza+Xq+kxfgKjInzRVSakUQi5vGU5qw9V0XPqNCYoYYG0hpgTe9h+KhFjNz98LSTcup6GoV8Pxozqg6+94V3tGsoT2PzDCs6VGBHcNRTrmnzibhdiHdKbEcO6I0jcx3ebonHtNYoZY7pgqQbSon5YIOLW/rWsPpZPu2FTmTXAV+WIyKvT2bp8HadzrZjw7FT6dbCgKjeLzMI6TF3c8LDVI+f6UVasPIzIozfPvzCaNtZNqw9ZJRd2bmbzsRyCR09h8qB2SNLOs+Lzn7hJIM+/OQmtmEPsvFRO97GTGNvd856Q1JabmjUBC0T5MURu3MENsS+znxuF7u1jbNh4AoljO8IDLclJTSGn2oweg3tgUXiRLceyCJ7wArP6e1CRcIYVX/zMTWkgry2cS09Pk8aXl4koysggr0KBY4A/NlqVRB3cxsa9sbgNnMrzo125tmkdO282MOyNNxjq0/JhzZqABeKSRPas28LRLEdeXjAVT4EQkQy0RKUkXDnH2espiOzDmDYqgMT929gVa8zT779ATzdjanNusnVdJOfrQvhw4UTc7uy0yerJibvI9h1HKND3JMzfnNz4BPLkboydOZEAQQZ71q/jsrgNc996ijZm6tniVS8skFGccpMtqzaRbtGPd1/ugTg7g1yhOUHBbmhVZnBiyzrWnyhn6KvvMqO7M1oKOZUZN9ny4zIOafXk28VP4/5AIJmwKIWDG77jhysyRvTriHZ5OSJtM9x82hHWNww7YTr7fv2J3aWd+GLJtIdgw+P2XI3BAnk9+fFn+GHxerQnz2fhMHdKUq+xe+8F8I6grWkyP10QMmfOc4Tb66kSoSuktaRf3c3iBZvxfHcFHzwIC+QicuNO8sWH6zAb8wGLprZFIa4i5cJOFi6PZcR7b9Fd9zqff7wDtycX8PowT7UcoVQ3LJBLasm8uIX5n11g+NffMtq1ltjLqZh27IKfpYDilMv89Mk33LIaxdeLnqD2Rhxi7450dDaiOi+ezV9/wfa8IL5Z9RbtG4/m33fJG0RkXNnJ1z9eIuSZt5nRxw0dmZjS24d44bXt9Jy/hLm9XB7X1B7+u3I56enpvP766+zdu7fF229sUIFEmMO6l19jv9ssNi8YhiEKlHku6vJP8dLwNzCcv5PlY3xQyBrIPPkjr35+gtDpswkyEpN55TLxDe7MfvsZOjveASbK/CxZLH9mBjsd32DnxyOw0JaQdOgrJk3dwhOrd7JwuB7LZs3kcsAHrP9fD9QTP/r7krXCgmaak2ZgQS7Lp0zmdNhCfnymB9aq5GUK6oqSOXP8MEcOXUXs25/nZ4+hvaMpOgItxMXX+OKtb6gNf4bXpoVjZ3xvroLGl5UU3mLHqTTcOnYj1NcGadFF5r/4GdV9X2bJUz0pP/Axz+wQ8t7H79Lb2wZ1RIirHRbUpvDle1+Q7jaGebN64Wrd1CkLzzN7xhf3wAIF2Zf3sfVUNl49nqB/qAF7X/2Qwv5zmP5gZMFdW5GRn3CVEydPce5UPFLfHsyePZ5OHgKOfjCH5ZJ+LHllHB2czdUSlaFZWCAjYfMnfHhawoyXZtPDScrRtavZfqsKT1839MsyicuC8EnTmTI4BIc7CXGQcHHDYl5bEU3w4BEM7eyJkSiX02di0A4YyMxR3RBeWMvS3QUMeXYWg7v6YNzyG2v39W6NwAJFNcdWf0tkvCWTZ46jd5CDatEmrcnn6uXznD1ziuu5uoQNGs+kgf6U3rhMjo4jHYLb46RXx+k1y1h3U5fRs6cyNMxTlaxJdYnyOXssmnoLV4KD/TBTFLJz6ZccLPNi+jNTCBVcYf4nZ3EdMo6Z48OwV0NIuNphgbyMgytWq8I/R0wbR7+OTk2OmIhLm3+4DxboiUq5emg7Gw7fRGbpiIuBiNTEEqxCBjB1yhACXS3uOnGy2kKiL1+nRNeeDsEdsJHls2f1L5zIMWPkjCl01o1j+fKj6AQPYcaT/XC+9xxhM+eHB29TPyyo5Pza79gSI6XH1BcYH+KgGnvk1WkqWHDqLiywbno0BaKKfOIvnubg0avk67gycPQIBob5YHI3aYGUgttXOHjgBMm12tg722FQm8fFQ5epcerB3PeexiblGBsPJuE/bALThgSiBrPTSILDyqRzbNi0ixzrCF54egT6hcnExudj5tWO4ABrCq4d5Zf1xxD79GF8Lzuij50itVoXNzcb5FU5nD95jSqrHryzcA69fe73nhVyCRW5KVw+doxjVzLQcQ9h7MRhhHpA1K51bDiZR+dZbzKri0MLWdtvzWgCFtRkXWfTr1u5Kgtj4YIxOOs0JvrKT7zBqUNHuZyQj65HV0aPDKbk9D72xpsye/6L9HQzQlgQy45N2zlV3p4PPhyPexMskEtqSL9+ko2b95Mss6KdszFFqVnUmLZl8nPT6G5TyeGta9mTacmzb84lwkE9rrNaYYFCQnb8BX5duYP6DjNY8Exn1S6/TCKkMD2Go4ePcOF2Ga4hQ5g6sR/equNlCirTlbDg29+FBbUFSexZ8THfnKlj9FMziXDQoTgnjejrmdgOmMHTvU25sHkNy89asuinl+lo3rKgRWOwQFpD2pVDfPzJCbrN/5BxHhUc3n+MNIUvT44KpSZ2P5+eruWlF59XwQLVMk+ZryVqF4sWbMbr3UdEFsiE5MQeY8mCDVhNXMTCJwPQklSTfnU/i5ZHM+iNN+hrkco3C1Yj7/Yii5/vpJbjQ+qGBTJRFXEHfmLez6W8v2EJEbYCVaJzibCMhHPH2Lf/PAliG0bPeorhEe7oK8/ei2vIuH6GA7tPcqVAmz6TZjFlcLtHJCtUUF+Vy54fl7C9OIQli2birYyaUjRQlXOFBU9/ieHTi1kyqX2Lj3eaiSyQU18Zx8KpH1I7ah7LZndu9PMVMoR5J5lzLyyQyyhLusDRq8UEDh1OOysB+Ve28ep72+n4+mfMG+77WwSkTEjsgdV8vyePtp08MNbWR1RwnqXfxTD5+00sHu/I5rdnsrp8Ijt+nYBVi6v3xw22woJmCq4ZWJDJt6MncWPY13wzpQuWhloURp9kU+RBEiWG+Ad0pm//HrR3s26qXCDl9r5vmL8qj+kfv8vgALsHEs41UbHaSsolAizMTFWZw7UU+fw0fRbbHKexbt4Y5FE/MmN9Ca8veJP+Prb/TVhQnciS/31Nkf9k3noyAqc757gfggW1HFsyj5+ui/Bs74edcT03dhyi0rMfEydMYnj/dljdSQ7ZUENWRgFalo6YaQkpKy2hJOUCP/x0koDZ83hmoC/xK9/gs4JQPpk7jiCX3xYszTSzR96mWVggJfbXD/n0mi7PvvQUniUX+G7NBazC+9E71BtjaSmnNmwgyqgzrz83jhAPm6bBr4FrkZ+xIDKX4S/MYVLv9lhQwIbPv+BguRevzpmIbdpBlm1OofvTMxkU4cfdo9ItKdY9bWkEFsgrOfTzUnalOTN1xmhC7CUUVSkwtzRCmam+rCSb07t3c6PancnTRxPsaoaegSFGRvpoaylIOLicxZvS6TV1BpMG/BYhIJPUUVnVgJ6xEcaqqh71XFnzMd+cgNHPzWKIcwYfLDyOTd8RzJrQFUc1nGlTOyyQlrB7+S+cyjNnzNTR9Gxv3wTbHoYFDRlX2PDTNtL0veg1IBwPEwkJJw9yOFVGn4lTGNujLUZNPrBMLKSmToxA3whjY3205XWc3bKStWfK6TPxSYa6FLPu+/1IAvoxadpA3Ixb/uy9+mFBOWdWfcPORG36zHqJUe0aocCjYYGUsow4jh08SlRiMZZu7Qnr1Z3OHTweqgghE1VTkJXCrcQ0imobMBLUcu1MNGVmHXnmpQlYJR5j8744XAeNZsqwYLVkCNdEZEF5/Gk2RO6mxKk3L8wcjqVMiEiiwMjEGAM9bWoyLrN2ZSTxWkG88PJILCoyuJ2YSkmdDF1ZNbeuR1NsGMSzL8+ki/Nv4bWKhhrSb13h4MFTpJVp4dGuCz36dKWdpx0GWlVcO7yFDcczaDduLs9EPJxs7XGHQk3AgqqMKDau3UGsXi/mv9IdSsqQ6JlibSClOD+P5JsXOHYmEdPQfrRRJHA0xoBZ7zVGFtRkXify101clHRh4T2RBaLiNE5t28z+WxIixo8gyE5AflwUh0/dwqzXJF5/wpWLeyPZnqjPjJdeoOc9mj+uZvfer25YkBl7ljWr9qAV+izvT++AvLaU25dPsPdgFKXaVrSL6E7/iE542ps0zat/DguUkQUHVn/Lqihz5n33Lr1djChLu8qm737ikt4wvpofRvLOzXx1QJsFP71CqFXLUnqNwYKGalIuHWDRF5cYtug9whWX+GTpRspN/enibkBhRiwn02QMGjGJyeOHEehg+OewQF5PXvwpvli4DtNR81k4tS3UV5J4diuLVsQz6sP59LXM4cdFP1MVOIMlc8PUssOrblggFVZya8+PvLdRwpKNH9LRTEpdSRoHt27nTFwRVi4dCB/Yl+7BXpjqKhBX53N293b2XUrF2MaPTn360iciAOv7Egk39hyFTEzx7WN88P46nGZ/qjrW0BisJ6Om+BbfzvyIqskL+GJax5bsqo3znSYiC5R5CMqieXfaEgynLWDJlCbo8QhYoAQIdZWVCOV6WFqboqOsKlFyg1dnvI9k2Af89GL4b0cRFArqqwuIvXaT1PwSxApjLATp/PDtCfp/8itv9bFk7+IX+SqpLzs3T8W2xdVrhQVqkVQzsCCXHydP4kinD/nlhV7oFV7i/9g777CorrVv3wMDDL13EUEpUkRQBAv23lsSNRpNjNGoOSc9nuTE9J6TZkuxd40Fe+8NBRVBigpI7x1mmD7ftQdrjjkxHIY37/eyc+WPhLX27P3bz2r3etbzLP5mKxXOHYkZ2JuoTn64WEvuxyPQVfPrO3P4paQfP3w5DX9HizsDjJrq/DwKa03x8XMi/3Qs26+pGfLUaL1Hgrb8Au/O+YzKvi/x+bO9qdj7CX/bp+YfH75Gj3aOPBRnrZnUNLhngfQW/3rzCzI8x7Hghf60dbrjlvxvsEBN1vnTXCusQ2tkhJGunJM/b6IiaDSTJ4wmpksbtFWFlDWY4e6k4sgvG8ny7MVTwyPxtJVQm7qD+fNW4T17IfNHtSf+07+x2mgwH80dS0d3m/8PPAu0pG36hHeOypn5yiwCio7z9dpkoqbPYmxMR+zFFcR+upD1lR14bf5UwhygsFiKjbsz0qSdfL36MsETpvNE/044kcuqL5cQpwph7vOjML66hUV7yhgxexqDIn3vLe6aycT+7TYtAgsEz4Ll37Ip0Y4pzz9BR9E1Nh/MI7DvQPp09cFKW8KOH75m+y0nJoyNoDYnH4sOEfTtHoKLSR0nVn3PqgQxY557mmFhDpSWlIOVPWblKRw4mYVzp+7EdO2AtbqQHd9+xd5Sb6bOepquojgWfnMB72ETmT6mC84GCOtvcFggeBb89DN7b5kxZtqTDApv87ueBcqbp/l52Q7q2/djypRh+NtrSIxdwbLD2XQdN5VxkZ7U1NQjsXHEpDKdwydTMW/flX49grBV5LNr5QoOZVsxZtoUupqm8NNPx5BEDGXqlH7cPbLfnHZoeFhQzZnVP7DhipLe0+YyOdLjdzwLHKjLT2Hf9v1czNcS0qMHvSNDaOtmfydNrJaG6gpKSqWY2tlhKaolJ68UrYUjnq52SLMusmXbaaRte/Hs0zFUnY5ly6EsgkZOZNKQYINMnFsCFgieBWvXbyfboQfzpven/to5ErI1dOrdj66+VuRfOcKqNQeR+vbn2XHhqEvK0Fg54elpQ9WNeGJ3nkTWthfPTe2HdX0llVIR9m62SLPi2bH9ODl40HdQL7oGt8fV/s64rCrn/M51bDldQtTM15gS3vzTv5aABXrPgpVbSFB14425oWQcP046AUye0Bd3czk3T8fy44ojGEWPZ6BzDtv259N/9lwmR7mSc/EgK1bspr7zZBa+0AtRZTlVDWAuquX8js0czXPgmTdeJNpdRM6VY6xauYP6sIksGOvDuV/Xsz/PkedfnUukiwHC+hs6ZoHgWXD9LKuXbUMWPJ13ZwaQe+koG2MvoPOOZGifbgQHtsVe8uC5qEfDAgGIVpYUU6O1wNVey7W9G/lxTy1TP36Foe2tKLt5ifXLVpPq/hSfz+pA/NZV/HjRhU8WzSXYqnnhaIvBAnU9mZf28fEnh4h++0Mm+0q5EJ9MtcIIE209Oelx7LiuYvxT0xg3IJp29qa/Awt0qOR1FBUVIzezx15+m1++WMRtr6f44q0RWNQXcGLNdyy7KOH1rxfg35DI95+uQdR7Ph/OCDNIfCBDw4JGz4JlvPVLCe+s/YpI8wKOrlnNr8nQZ2R/YrqE4uNhh1gkeBuUEb9zA8uPlBA2uD8DunfGv62wESmQAS1KaQWZ+eVYuvrQ1l6CRl5H6t4feOmHfN5a9z3DvO8ca7vrWfD899jP+Yj3xwc25xDbcrAAwbMghQ+mvUPViLdZOie6cZ7yCFigUdcSt2Mdx8va8fzzI3Az0VB+dTvz3thCp1c+5x8j21NdmEm+3Bw/b1fqbl0hpdCMgHBv/dGGrCM/8t6aYv7+05cMcG9gw4JZrG2YyvYlY2n+0KStsKDZDVK4YcvAgnoOfvYS3+QPYeWnw8hbtYD5v9yg56RxdG3ngJBOXGsioUNkPyLa2mOqSOO9CbNJ6fsui+f1xc3qbuSbao4v/pbV5+x55bsZOGcf44d155C08cPXzRpddTaXC00ZMXUq/YKsOPH5u6wq6sB7C2cQ6Ho3p3nzymhwWKAuZ8fnX3C4NoS/vzIOf3ebxvO0Rad5dvoX2E9+hzcnRjbGLHjw0uay5oV/Ujx4PjOGR+BqJef0T5+xPcORSbPHY5Swl+3pMrxdnbGzMKK6NIPrBXaMmTmZ3u1q+fHFj8iNfoZXn+6j7zgNcbWsZ4GO8osbeHVJKgNnPctgrzr2bD9Ckcpcv3gwN24gPaUAm84DeWpoBMpre1i2Lp3wKZMYGCTixM69pFYa4+nmgIW6hht5tbTrMYLRvdpxdcsiNqU5MmPWBHp2dDNY9oi736BFYAFKkvasYtX+CvpMfZKeXtXs2XSYfKxxc7fHVFbF7Zs5mAcNYESMO0n7YrlaaYxH2zbYmSopTC3AKrgPI4Z1x70unu/W7qXBfzBPhFlycc9RcqRmtGnnhpVRHenplbSJHsjogZ1RnFvLV3uL6CEEousdiGXzepbqJTQ4LEBOUuxqVpyvJHr0RMb39L/j1i7j/MbFrDhQTe9p03lycADi2lxO7DtA3K1q7F1dcLCAotxCpFa+DB7eB/uyc6w7ch3PbqMZHmDEmdhdJFYY4+XTFmttHYU5tbiE9GDIkEiU12JZuvMmAQPHM3VEGAaIM4fhYYGCtCMbWb4/F//BTzFjWKB+4a6tzWDL0tWcyHfkydnPMDBYQuKhjXzz425q7IMYGBOCo7lgLBZ4+oUQGuJJRcIhNm9JxrnnYEbG2JB85gxJxQrsHGzQVJZR0WBDl/4D6Rdmzdkdv7InUc4AwQsr0tMg53dbAhYoS1P4dUMsl+raMv25oZhmnGHXgQSUth74ellRU1JKudKWqEGDiXRVkHDsFGmlSuzcbVFWllOutCK87xD6+es4tz2WE+kmDHqiFw1J21m0PgH3bgPoG+aOWAemFo50CO5EgJucE+s2cOiGhIlvzqW3V/PHuGkJWKCszODghl85kmHP9FeHI79ylAMXi/Hw88TKREVpbgFlcnt6TxhLqFEWe3YcJNfEDf82llTk5lFUb0P/SZMY2E7Dxb2/cixdR9/JE3GpvMqeo8mYuLTB086YmooKiuvNiBg8gp6O1exZu4lUk3Beem2SwaKDG9SzAC0VWdfYuWoztyQ9mTO9A+eWf8Gi47X0HTeCzq7maHXGSGw8CA4PJ7CNENNCR3XmVTYvFo4hxPDDZ8/jbaaltiCdwxtXc0kexHPzn8K2MIGdvx6iyLYtHRxMkdZUUlaiJWT80wxwLmP3yl84JurLl/+cgGvzOhbod3fPnDnD4MGDUSqVREREsG3bNnx8fJp3OqRTUJx+np+/Xk3DiLf4dHzQvc0ZbUMFyee288UJKfNfmnvvmIpOXUfWxZ188M4m2r/9I+8N9gatkvKcq6xevZ6sNqP58IkQUvdtYltcGT7hQVgqKriZmotNp+HMfTqauuT9fP3DEYJnf8CLvRuhbHNfhoYFOpWU3IRY3v/6OH3f+5JhRieZ9/wnlHYYwbShQZiLtCAyw7VtEIEupXz9ytuc0nVh5hPROJiJ0GGMjVMHomOC0aXv4x/L9uPz1Lv8c4A3iroSDn/7Bp9fimD1tlfwuzMN1qnlFCfGMuefxxn30cfMiGz+IH0t4lmAEIywmF/feZWNtpPYsnAMemdEwYug4BgvDn0di/e38+NEP7RqKdf2Lmfpnlu0i4qijbmGqpzbFDS0YcrfptLJXs6Bnxfyc24gX779AvaZB1m9ORHLIG9sjYwoy0qm1Hkwb87uj40inc9nzCNr0L/4eXa4QSDVf7Lj1mMITWzlLQMLdOSfXsE/vy9i1rdzsLm6h33J5Vg72zfu9ut0aE3MCew1lO5CIENFLrEr9qDuMYYRnTwxv5f2UMrV2G0cSrFi/IvD8DWXcyv5GteuZVGr1iGxcMQ7rBOdO3pj1XCTL9/+nsrQybw+tTsu1mYG6QwNDgtQk7F/Bd8er+WJWc/QvYNrIwmtu82vv57CvFM/+oS2wVr/Px+4dNVc3nGIer+e+pz1VqYKkvdt4nS+NX1GD8bXrIbkpFSyMgqQqjUY2TjRPrAzYUFeGGXu5eWPztBj1gtM7OWPnSGCPQAtCwtAU5PM929vgF5jmTQsCG35bVISUyiqrEdjYo6dpz9hnYLwdragLPkUe47m0b5fX6I7uSErziLlynVyS6tRY4Wbnz8hoYG4GOez5oulZHsOZsYT/QhwtTCInT34aVsGFuiounGS5etPYR89glG9O6ItvEliegYF5bWoFSY4tWlHcEQIPm5W1OXfIDHlBjnFVSiNLHF39yU0rCNtXe3QCLFFjlxA4RHJkG4dEJVmkZKURn5lPTqJNc5tAggL9cfTRsqhZT9ztMKF8U+PpWeAi0EWbYaHBTrqbhznuw3x2IX3Z/Lwrjjp25CKnMTzxN+Q4xsRQaifMyY6FZUleaRfu87t/FIadMZYOnnhHxRMgLcjNZkXOJSQjWNAd/p0aoO84AZXU26QV1aHRmyFp5cfYSH+eDioOLPuF/ZmWTDwyUkM6eRikCB9hocFwiLiAhvXnkbdrgdPTumNcIxbJ68g6eJlMqst6BQVTgcXEZnX4jh+NpFqjSl2VhL97hAiS7wDI4iI8EGeeZmTJ7OwCY6kd7Q7NbfTuJxyi5IaORa2rvj4BRPq54Wk/ibbN8aSpvFh4tPjCTdAdGuh/bYELEBVwYXdezl8uZ7oSRPp5S3idkoyqRk5VCt0WNi54RMQTFCHNlghJf9mKsmpNymp12Bh54pPx44E+LbFVlfO1TPnuJYnpktMCJriq5y4mImpjb0+RbFWA2ZWLnTs3AVvszx2bNzPbctoXp43DA9J8xO+loAFQoDgpON72Xkim5BJzzPIXU5aUgpZ+YVUq8DUxhX/wBA6BbTFQlNH/q0Urt7Iori6AbGlA+38OxEZ4ouVpoKUuNNcydURPmQo/tYybl1P5ubNXP08xczWFW//YEI6uFCVdpaNW05i0e0p5j5hmOMvgu0ZFhaAoiqfCwd2cOiWCaMnD0GXcoTj6XU4Ogk5W7R6WGBu15bOUVGEeAueijoaKgtJOn+OG/gwemgkdmIdsvIcEo4fIV3ZlmHjBuNufEfntCxKBZ1tXPDzDSQkxJO69HOs+nEf5sNn8urYTs2e/aXFYAE6ZGVZHNm0kh21Pfj2nRE43Fm561QyinOucypTSfce0ffTwWoVVOalcFRIX9x/HAOEtJs6NTUltzh06Kg+PeLzQzqhK8/h6tVE0gqq0GCEpYs/3SM7422tIGH3Sn46rGbOl6/T3cUQCU9bIBuCTk11YTK/fLOC2sgXeLlXA+vWHEJp7YKjhRitEAwSU9x9w+nqJ+Lg9j0UaG1ws5XoA0WCMXauQfQeFIFZwUWW776Ee7+pPB3ugqqhmuQju0iQhjFlcjh3wr2ibqjm8pbv+PS0BR989TKd7wbSbeIa7FHVWgYWgFbdQOb+75m91YylP/+dQOHMo06LqjaTnSv3YTJwKuNCnfRrNHl1PsmXE7iSXYFWq0Ni346IzqF09HNDrK7l0t617Cv1YtbTo3FXFZBwNo704gqUWgvcfHwJCO1MoKuEmtTtPD8rllE//8gzj4oq2Yw6PupWrbCgiQK3DCwAVcV1lny4HFmvqczs74OxRo1KrRFihOsNUWdkjKWtAzbmphjpVNTVSDGysMbC1BjRPeSpQ1Ffh1RphJWtJabGIj1Nra2spl6hwcTcGjtbS0yM1eSe2cyX69Pp98KLDA/zNFjKSsPDAlCUJLDkm1hMuo7mqWGdcRZiD2hV1NU1YGRmjrmZyUMpJRtNQYu8XorOxBwzUzFGIh0KaR0NaiPMLS0wFRuhVcioqa5FrtFhamGNnbUFYmo4s3Ip67NdeX7WeMK9HQySRUJ4wpaGBeikXN74CxsybBk3ZQRR7R3R1NdQK5WjNTLD2tYGiztaqhUypDI1JuYWSMwE/bQo6muprW9AI5JgY2eNuSkUXNzBoo1phE14kuHdA7AzxFmX37TtloEFoJEVcHDDVq5J2zB0zAA6eduilNZRK21AqzNp1MvcFKEZCvamkNVTWydFhan+b5Z3tNSpFdTJ5CA2w0JihlikRS7cp74BrViCjbU15mbG1GSeY/maExgF9mbi8O60tTPMBMbwsAB0DQXs37CNK1IXhowZStd29hgJJF8hR67UYmImwUzo2/TfVodKVk9dncFHUI8AACAASURBVBSF1giJlTXWlhJ9oFe1sgGpXIWxqQQLMyHGg4YGaT119TI0xmZY21hjaSamPucia1cdRuoVzcSJ/fC1NYw7s+FhgWB3RZzcsZu4IgkxY0fS088RY50GhVyBUiPCTGKGqTEoFXKkUikKpQpt40Cin/xJLKyxtrZApJYja1BhJGhnYYpIo0JaX0d9gxJjiSU2VpaYGSnJunSU7QeTsQ0byBMjumJvgKMvLQYLUFN6/Tw7911C1q47U8dG42CkQlpXh1ShwdTcCmvrO2On0Go1SmSCJkJfJ7HE2qbxb0KqLEWDHIUKzCzMQNVAnbQBtUYjDNf6f42MTbCQ6MiOO8Ku0zn4DJvCpJh2zb5oE7RrEViAhvKMBPbHHqfUoSfTJvfE0UhObU2dPiuCmYUVNoJ2d7IyaTUqZMKYIFNhIrHA2toKidhIH01cKW9ArgKJpYX+WIxGKae+thaZUoeJuSU2NpYgLeL8gd0cuqZg0HPP0f83ASWbOKV7ZDVDwwJ9wL3Es+zcfRWnnqMZ08MDpUyBRqPVt0p9yxRLsLKxwerOcQSdRo1C3oASE6wsGo+hClHX5bIGlDoxllYWjV6nGjUNwjgtE9qtFbY2VoikxcQdimX7RSUT5j1Hb5/mz8DRcrAAtIoabl48wIqdGfSdPZcRgXfCvul0qNUKfdwRibkEk3sZwXRoVApkMgXGwjxZv6GmQ7BJqVQYGyTYWEowEhZ+ChnVNXWoEGNpY4eNRER17nW2/LKG257jeWd2DAZKwmH41IlCRH9pORd2rmH7LXtemPckHkYNKFXqO2OCoIowZlhja22i7wcVCiUa/XjReIlNLfXeZmKNnJp6OWILG/3mm04Yc+rrUYjMsbkb70urpr4whZXfrqQocAL/fK63QQJatxQs0B85KLrEZ++uw2HK6/xtgK9+k0EIZltfI0VkYYPVAxuRQnaIyqoaFMLmrLU99sLxcf3QK8zpaqnXiLGzttK3WyE+VZVQVmOCrYO9vt1rVZWc+vEjvk8PY9G/ZuBlGKfl/9h1tsKCJo4sLQUL0DaQfGIvF0qcGDmqhz7afPPvP9wRQVvP5UM7uFTVllEjovGweSAeQhN1+r1qLQELhEVu6sH9xMncGTSgC5525gbTTluXxe7YM6i9utK/mz8O+swVhrlaHBYgzM+usetAGh7detI1oM0DEdOb8I7aeq4f2Ut8jRs9+3SlvauVQXZzf/tkLQULhJ3w4qQ4zqTW0K5LV0LbuyL5TfrSJqj2O1WU5Fw+z7n0Otp36UqYnzuPiDnULD/XErAA1JSlx3EyqRqP4Ai6BnkYJMJ+oyAqChPPcjq1Bs+wKLp1dDdIMFfhl1oCFgjRpgtvJnLpejGOHToRGeqNATar9crplNWkXbpAcqGOgKieeiBmqHGpRTwLhPBbslKuxiWQUWNBt37d8bUzTIR9QT8hO0pC3CVu1dgSM7AH7Qz0Wy0DC0AtreDG5QRSS40J69cbfwPsGja2WR31pVlcuhBPkdif4YPCDQaphF8zNCwQYLGsPJ9rFxLIM2nHwAHhONzLRtIs3fYDN9FSV5ZHwqk4Cs39GDEoHDsDAL6WhAWCV0BdWTZxJy9Q49qTMX18DQLd9JanllOaeZV9B2/hP3YcvbybH7Tc/ViGPoagfx+NkoqcRA6czMS39zB6dLAzmHen8FuVGReJPZpJwLDx9PJ9RL7FZjD3FoMFAjBW15JyZDvHqoKY+VSUQY4v3u3zNHW32bp0D6L+E3nSQMf9/kj+VljwRwr9zt9bDBYIU9r6SkorFdi5uTR6DDTxmf+wmk5JaWEhcokzHvYCnTbYL9EisECYANaXkV+jw9HZAUtTscG008qrySuTYmXvhJ0Qcd1w0rW8Z0Hj6oDKwjLUFnbY21jcyb7xhxb16AI6JRUFRSjNHXCws3pExo4m3vcPqrUcLBDkqqO0UorY0hZbS3M9MTbMpaa2rJJ6lTG2DrZYPhQMq3l/sWVggZBhSUpZuRQjcyvsbC0M5qEjRGeuLy+jVm2Mtb3Dvx9Jakb5WgQWCP2d3uupDp2pJTZ2VgaLAyJEvK6pqESOGbaODpg387nnB6VvKVggLNwaaqqpk6mR2DtgY8C2pFVIKa+uRWlshbujtcHGi5aCBcJOm+D1VCNVYGbjiJ35g0H5mrEhCTuiDXVUVtWitXDGw0CQ5e4TGx4W6HMlIq2r0Qfmc3RyQGKwyYOgnZTK8lqMrRxwspcYZD7UorBA7+Wjor66klqlBDd3W4Od5Ra8huS1lRRXgLuvkM2kOe364Xu1BCwQwJtGLae8pAqRpQMudobbrha8huQ1ZZTW6XD2dMfCQONFS8ICwU1MJasgt0SDZzthQ8hw9qBTVJOVWYuznxc2BoOJ//n5W2FBE79vS8KCJj7iX7paS8GCv7QITXy4/wnPgiY+6l+qWkvCgr/UizfTw7QULGimx/1L3aalYMFf6qWb6WFaDhY00wP/hW7TYrDgL/TOzfkoLQILmvOB/wL3amlY8Bd45WZ/hJaBBc3+2P/jN2xRWPA//rYt+wC/CwtSUlIoLCzEyMiAuKRl37XZfk0sFhMXF8eHH36ITCZjzZo1eHp6Ntv9/3+/kWBT77//PjNnzmzV7U9+bGNjY32k4by8PH20YQcHhzsBZ/7kjf6PFRfarDDxW7lypf48YIcOHXjllVfo2LGjPnpz6/WfFRDabH5+PidOnKBz586Ehoa26vaYRiO02XPnzlFUVER0dLS+z2u1uccTTyQSsX//fpYvX46bmxvTp0+ne/fuaDSax7vB/+FSQpsVxolLly7pba5Vtz9nDILtXbt2jfPnzzN79myE/269/lgBIQBeUlISCxYsQKVS4efnx3vvvYeHh0drv/fH8untrLy8nJ9//llvd46Ojq1zvMfQ7W4RYd26bNkyPv3009Zx4k/odreoMDeJiorCxubhoyK/CwuEnXMBGJiYGO7sdRPe4y9RRdAkOTlZv/CQy+W8++67ODs3f47kv8TLGuAhhEmMMPkbNWoUTk5OrYPwn9BYsL2rV69SXFxMjx49sLKyah2AH0M/QbfLly+zZ88eSkpKaNOmDVOmTKFt27at+j2GfkKbLS0t1WsYGBiIr69v60D8GLoJRQRQJYwXgn4hISH6saIVFjyeeILdCYu13bt368HoyJEj9Rqq1erHu8H/4VKCdmVlZXrbE0BLq25/3hgyMjL0+o0dO7Z1nvKY8gmwIDMzk6VLl+rbqZeXl35jSOj3WiHfH4sowIK6ujp27NihtztbW9tWWPDHst0rIfR5O3fuZN68eXpY1Xr9OQWENivMjV1dXR+q+LuwQCDSlZWVrZ4Fj9D57u7ua6+9po8qvXfvXn2H2EqeH88oBZ1effVV/v73v7fq9niS3Ssl2N7Ro0fJzs7WwxZhAG5MZdN6/ScFBN0EALp48WKysrL0C96FCxfqd8hb9ftj2xHabE5ODgcPHiQyMpIuXbq0Lnj/WDZ9CWHRJnhkFBQUEBMTowdUrTb3eOIJdiccH/r+++/1O5Nz586lT58+rbb3GPIJ2gnjxNmzZ/U216rbY4j2myIJCQn6tvv666+3zu8eUz6hbxOgsrArLizWBO+9b7/9Vg/oWyHpH4sotFthQ0PQTFhjtM7x/lizuyUE2xPWrl9//TVLlixphVOPL929koKGgjeQubn548GCJvzG/6kqrTEL/rvP3RqzoOn6tcYsaJp2rTELmqbb3VqtMQuarl9rzIKma9cas6Dp2rXGLGi6dkLN1pgFf16/1pgFf16z39ZojVnQNA1bYxY0TbfHqdUa4PBxVHpEmVZY0ETh7lRrhQVN168VFjRNu1ZY0DTdWmHBf6ebULsVFjRdw1ZY0HTtWmFB07VrhQVN064VFjRNtwdrtcKCpmnYCguaptvj1GqFBY+j0v8wLNCqlcgVKnQiMRKJKcb/IaWhvqzygbIPBOW59zcjMWampg+kRtShVipQqjQIDu06nQgTU1NMTcQYKqZPi8ACnRalUolaLbyX8I8RJqZmmIqNf+e9NNSUFFMvssLZwRrT3+S7U0urKK5SYOvkiKXE5F5ecZ1Og1KuQK0VYWpmhlhsZJCURHfNsGVgwX2bEIlNMTMVY/S7xnC3rBaRsUlj2QdsVEhtpFSq0GKMqZkJ4jtBU4V0Oirh+2i0+q+DyFhvdybGv/d9mthY71RrCVggry6jskGEjb2QxtDknh1o1I0a6ETGmJqaIDb+98CxOo0ahVKJRnv/WInIyBhjYzFisfG9dq+UVlNZq8Tc2hZrSzP0Uuu0qFUqlGq1kNEHEGFs0tiGmysDast5FmhRK4V30WIkNvnP76ATbEiFSqPTv6+J2Pjh91XJKK+oRWtqhZ2dFaZ3ZdfrpUSp0mLUzDo9ykpbGhaopDVU1jboU3fa25jf66sefDYhFZi+f9QZ6WMTCdrdDeF2r21qabSje32mkG5LrXcvFuxUsDXBPoV2KzZQyjdDwgKtRq3vgzSCBkK7fEADvVY6FXXV1UgVRtg4OmDxH9JWqeX1VNfUozW1xsne8r7md21NsGdjE337v98mG/XU9w1G4sa+obkaLGBYWKBDJZdRU1P37++szwgop7amBiUSHB1tfzd97F1bU2nBRGjDJg/boVqpRPibsUljX3AvzODdPk+lQST0E6YmzZ6C0rCeBToE+1MqBPu73zKNjIU+3xix+N/tRKFQ6udojZcIoaxY+PeOLkKbbqiroUqmwd7JCQuTxg7v4bFWqGqE2NQUM3Hz57BrEVggpOKT1lBRq8LW2Rmrex17ozJ6HWqrqKjX4ujqfE+H3/bN+j5Q0dgHCnM3k3t9mA6tunE81gpjtvC3B9qloKdSqUCtAbGZBLNmzo3cUrBAp9OiUipQqXUYm5ohMflP9qBDo5RRVlqFsZ0Lzlam9+TUz4Eb5KjvzLFN7s2BBR1VKIT53x3DFQnrD2EdY4DFRYvCgjs2IMw9Gi8jTCWCDT06KYBGpUChVKOfT5vdXz8INRv/pgIjE8wkD6Rev/N9hLmQ3q4RITY1w+yBPvK/mxU/fu1WWPD4Wj1UsmU8C7TU5aVw5tI1bmYXIdfa4h8WSUyvEJws7i9EGh9MS232dc5fTiQluwS5sRU+wd0Z3CMYR0sxNbk3Sbx8kcTbJSiMJbQN6kX/6GB9g1eVXGNj7BEKa3SYiUVo1eYE9hxE/0hfrMwMky+5JWBBefJp9u4/RwnC4AsaIxe69htI92B3LEwf6BS1ahQqNYqqDPat3EmZ3yAmDwnH2cZM3zyFyYpaJeXGqZ1suG7MxKdG07mtA6Yi0MqKSbgQT3JyJpUyEQ5egXQfEEUHN1tMm3HS96DxGRwWaGXk3EwlMe4yt0trMbJwpWN0dyKD22Fr/hu70zaQd+s68ecSySmrQWTmSkiPKLqGCmXF1JXkcj0hgeSsfOoVprTt1JXobiF42EooSj7NrsOXqVVrMRHrwMqZiJiBdPXzxOY3g38Tm+lD1QwGC/QduhKlrJy4Azs5X+/FyCF96exth0holyWZXIxLIC2zELnWBt+OoXSNCsbT0ZoH1x71hdc5fvoiGQVV+kFBhJqaCjmOAb0YPiQKb0czNPJqUk8d4nSmlsiBA+ja0RMzI5DmX2XvsXNkFUv1iz60VvhH9qJH1wCcrJonSG1LwAKdsoacjDSuXEomp6QOsYM3EdHdCAvwwOrBNgsI8C73RhJx19LIr5Ri5eZHZGQ3QnxcMROpUanllN64xO4DN7EP68XQgaE4mIBWVU9eahKXr14np7wOsb0noV2i6BzQFjvz5p88C0bYkrBAKysj4fBu9iRL6Tx4FKOjfHjYAnQ0VBRyMyWRhNRMyhrAzTeU6K4R+HnaoqktI+P6ZeKTb1As1WLr7kdERFdCfV0xaSjkUtxpzl3LRoMJYkxwahtM95hI/DxsHwkl/tu2axhYoKG+opi0+EskpmZSizmuPoF07hqOv6cDYtR6mFRbnMH5Y+cowJvB4wfT3u634+EdeCKvI/f6BQ7H52AbNpCnevsjTKXV8hpyb17nyuVkCsrrMbH3IrhrJGEd22FnqqYyL5OrlxJIzytFYWJLu+AIosKD8bQTxp7//jIMLLgDOOS15CbFczouE/uugxjT2x8T7i6AZZTcSuLM6UQ03tGMHR6J7b9NJXTIa8vJuHaFK8nplDSAvUd7wqOiCPVxQietIivpMgmXr1MiF2Hr5kNot0hCfT2Q6KQUZ6aScOkqWUIbtnYlICKKyJD22DdjwnODwgKtgvLs65w5eJKMBmGpAVqNEplKi3NoHyYM7omr5A4aUcsovJnIgaOXqFJqhLU+WgF2KoxpFzmYUYM6YamRU1uRT/yZk8RVOfHUpFEE2JkIHSV56ZfZtusccgG4GIHYxomAnoMZEuzR7BsbhoQFwuJW2NhqqCkh8exRjuRa8tS0CYQ43l+4otNQV5LBkV+3clrmx/y5E+lg/RvjE2BCTSGJV66QfDWTGpE5bu0706dvBF5WxlQXZZIYH09SbilKIwkeHaPpGxmKp60YZX05qVfOczY5m3q5Dqs2wfTrGUWQl22zaWl4WKBDLavi5uVznEnJpqpOgZmLP71jehLu6/ibflxY8CuRy2UUpZ1nw5Y0Ok+bzugwIai7FqWsjKSL8SQlplKhNsXR3Y9u/WMI9rBGLavk6rbNHLldhZmVuX5WY+YYztgne9PGovnH2paCBQJkKk85yE97rmJiYq4HoSIjF3qMGUO0r+1DHbdOq6IkM4WEuEvcKK7B2NSJ4N596RXmg0Skpiw3lYsn4sgsq0JjZI9/dE96dQ3C3lSHtOAqv/60nXwbRyyMdKiwomP3kQzv0QbDrMx+f8xphQVNHI9bAhbo6m+z8ZtfuG7lS4iHNUayKq7HZ+H9xAtM7eWLxYMLKkUBWz/7klOadnTr6I5RXS7HTuXT88VXmBImYueiNaRrHenYwQmRNJujZ8uJfnoWU3p3oObcShZuTyU4ogtedhLQmOEVHEGYvxvm/5E0NlE8wPCwoIG4lcvYdL6CwB5BONuaoRXZ4tepM0HejpjdIe56qtdQxq1buRSknGTZV5sxm/gOn80ZQlsHIcCHkpLMDPKKbnN03SJ+yuvId1+9yZCO7khEUpL3rGfl2Uo6+HvhZKYg/cJVlMEjmDmpD+0cLQwyeTY0LKi9eZxlG8+itnHH280GadZlrpS7MH7GU8SEtMFCfD+FVE3GedZsOU6ViQs+HrbIsq6TVmvP8KlP0MNby5ntu7laDJ5tnTGpu83FtGo6jZzMmBgfkmJ/YfOlBkJCfGljbwbmNrQPESbrTg/9RtOt7OGahoIFGmUdhdnZ5N1OZMvK1cRbD+K9V59jcJAL2vp8jmzZxrkiLR6eblgrKrhxsxT3nsMYNbArXrb3JznyihwSr6dTWFGv9+6pz0vk5Nl8vPs/xTNPdMNCVkZ+dhpH1q3ldHVbnn1lLqO6+2FupOb2kbUsO56JXZsO+LtZg86cNv7BdPRro4c2zXEZHhYoyEk4RezJJBpM7fFyMiE/6ToVVgGMfnIk3f1duTe90EhJv3CMw+fTUds442qr5lbybTTOnRk/bhAdrGTk5WYSf3QXG3YU0m3qbObP6oubmYqi5DPsjI2jyswB73bWlGWkk6/yYODokfTv7IWZATKktRgs0DaQe/0cG37+kW05djz54su8PDyEB5eeGmkxcUcOcTalBCt3T2x1ZSSlluMY3I9J47tQl3iKQ6eT0Tq44eloRO6NXGSWHRg5YTgBmhtsjd3PDbkdnQK8sTASY+viTcdgfzwdLZttsvygvRoCFggaXDpxlGNxuVh7tMHVXEbG7RLw7MLE8QPwlsgozL1N2qWT7N55kgb/Ebz21vN0dv4NeNMqqS4rIicjlfPHdvFrfDWRT7/OB5O6ItHJyU06x74DFyg3cyfAw4yqogJK5DZ0GTCaXm3qObX7ABez1bTv5IW2IoebBXLaRY/i6RHhj1hc//lWbBBYoFVQXV5M1o1U4o/sY39cGVGz3uT1J7pgKnhiVJWSk3GLa2cOs/twCp6jXuSd2UNx/K108ipSzp9g7+FkTLx88LRWcDsrl1qrYKZM6o9F4RV27buE0tqD9m7GFOblU2rkxfAJI/Ajm/3bDnJbZU/HAFsq83LIqpLQc9STjIpq+xs49ud1u1vDoLBAp6K2JIfrCUkUKnSINHJKbqcTl1iC37gZzB/bA/u7w4NGQWVBFvFX06kXdhnVUvJvJRGXJqPv1HlMivGiNvcmaamX2R27iyuSvnz3+St0czJBU1fI+UO/8v3eMoYP64ytWISxhQ1tgiLo4u3Y7G3WcLBAh1oupfj2TW7eSubgji0clkey6Lu3iXG738MpZRUkndjMN4u3kuY+gl++eoWuDxmfDnlNMfGHdrH7ei3+HXwwVZSQdjUD+95P8Fx/Ty7u/JXz+aYEdXZHW19Oxs1K3LoM5enh/hSc38PaPck4hIXjIZKSmZKG1DGSF+dNxMeqeVLNGxoWaFUyChIPsmjpASyj++NnpSL7+jVyjYL42xszCLK7v5AXPB7rS7NIybhN0rHtLF5bzpwVi5jbzxONop5bJ9bzzd5iukYFYS2Skn0ljjzHoSx8YzRW1Sn89PfvKOzUnR7+DnqPFlNrX7r3DsVJ2OVo5qulYIEw57u0/F0+SXVkat8g/aaPyMiWoO7dCXSzvP9WOi31BVdZs2wnZba+hPhYUpt5mZPZljy74DVi7ItY+/0vpIv9ifazRiXYZWopncbOYVovd7KPLue9zy8TPXcYbiIdGiR4dYwiMsjp/lyomTX8vdu1woImCt0SsKD22nqemXuU4V8sZGp0OyTKUja99zJbVKP49v0J+NhJ7i9Gqy4x74mFGE1ayIdTIrFRJPH2+Ncpn/wxnw01Yf2PR3DqP54JMf5IZIm8MeNj6ge8xGfPRXFz7desTNbRLdQTtakp7kHd6BPuh535Ay5/TdTp96oZHBaoStjwxQ+cqXQgONAWiak1/uHdiAj00ntLPLge0MoryMoqojovnu8+WY1u2Kt89sJg2joKsEBFec5tiqpLiFv7Dd+mteWzr95iSEcPJNI0/vXaF9zwHc0rM4cQ4KDh4spP+fCQCfMXzmVAiDvNuMlxT0rDwgINeWe3sepMJd1HjKJnkAe18Wt4+dOL9Jw9lymDQnC818nLid+8lCXHqhn27DMMj/RBnX6AhZ/txmXIFEZ6V7Bt00U8Bo5n4pBw7BS32X/gIjrvSGJCzTm0chHnatwIbuOAhdiBgK5dCA3wxFpiGLszFCwQdqpL8gooLr3J7mVLOGXah7densngYBdq0g7z5beHsIkZxdSxPXFV3WbtN0u4IopgxoyxdG3/6N0IVVU2e3fu4UaDC/2HDCDMx4qaokLKirI5sXU9B/MdmDZ/NmO6+yER1XL655/Ye7MBjzauWNta4hwQRrdQP1xtJM02GTQ0LNDJ8ti5ajOnS6wZ+sRo+gTZkR93nPO3lQRG9aCLn9s9mq6qSGfr2g0kKbwZ/cRYunmJSTl3juQSMZ2jI/GxUVBUXEjqub2s2ZxF8Phnmft8X9zFFZxYvYStidBn0jOM7e5B4YXtLF59Fvse43nuqX54WjT/JKZlYIGO2vxUjh45S2JaEqkaR3oOeYoXBwcjudd76KhKPcHKrYepcY1mxhODaSMu59yJeApF7kSH23FxVyzxFU5MmDaB7t7GXNq6irVnS+j25HT6m95m267T1Fi44e1lh5mLN+HhnQnwtOcBhtiso0XzwwIdNRmX2LpxN5lmITzz7Dj8JcXs3biZA6kixjz/LAN8TSguzCf7+kVidxylzK0Prz8SFqiorSilID+Lqyd2s/VUHoGTXuP9yZGYNRRyfMtGtsdL6T9rLmPDbClKPMaaDcdo8O7D6I4y9seeQdRtKi9PikRUlMDG5ZtIaPBj7puz6OLywG5pExU1DCxQUltZSn52FomnDxN7OpdOU/7Gm092xVSnRlpTTkFODmnxp4g9cAXbPtN598Vh/wYLpAUp7Nm0nmPF7sz6+0winKRc2LeFNXsyCBs7hg7l8exPEzN+7iz6eqm5fGwXq3emETxmAuFcY8POVMKmvcwzvd0ovHKcVat2Uec3igVzR9IM0ukVNygseOibqqkpvMHJ3QdJVXRg3ORBBLpYPPqrCx4JWcns33GCAtdwpo2NwdVURVnBbbIykjm0YxtnVV34/Ms3iXI2QVp8g4Nbl7PptiMTI92RKm0I7NyF8E5tMUBXp894cObMGQYPHqw/5hQREcG2bdvw8fFpohXfraZDrZBRnp/N7ZwbnNq5kV0l/nzxw/v0dmtsKzqVjML0S/y69RCZKhm5Ru15++U5RD1oEFoFJbfi+XnRr0jDxvPaMzFYyApIOHyImyYdiPGRsfybDZgPf5N3JoWiqbzNoeVL2Z7pwrw3RpO9aRG7yyP5+ONpeBvVkLD7F77enM3EDz9jcmf7//IdG6sbGhaoG6pJ2rWI138uYsHqb+nvLOfarkW8vTSTuWuWMcbngRFDq0ZWnsuNnEIy4/bw7bJMpiz6nvkDPFBKy7m09Rd2VAXzxoujcdKVc2HNR7y+3Z6fdryNd+ExXn1tF77jeuOmbcDarQNRPaPw1c+tm/9qGVigQ9VQwMa/L+CES0+GextTIXEktFuvxg2NBxYXWrWclF1L+GR9Cc98uoBh/tbUZF9k3c5kQsdOpmPVbua8vpdhXy1lVjdHNDW3WPLOQk5YjGPlR2NIXbWQjw5aMfmZ9jSUqvGL6k2PUB8smmf/5099gFZY8Kfkul+4JWBBZdwyRr14kXkrvmB8mAsSUR07353Bx5cC+WHVP4jytL4/QZPlsuqjzzlj1ZPZ46KwqrzID0vOEjbrVaZGWJOfX4tjWw8kDVXkpJ3gxzXxBE+ex/Q+zuz/+J+sT5MwuF8oproykm/WE9h/LJOHdML+DrNb2AAAIABJREFUt27nTdTrt9UMDQt0dTf519ufcF7uS0yUN5KaPG5ViIkcNp4Rke2xkTzQ2nRqFAoNImk6H877kPzw6Xzw/EC8HYXBuvEYgkakInnFu7xyWMSbH77GoCBPTAtPMGv2T3hOeZV5YyJwtRJTGb+WWQsvMuYfrzOuuw/WzeMB/pB8hoYFNUW5FEqNcXOyQVVfRtLBnWy/KmLUc0/SN6zt/V1/TRU7vv2MbTkevPjSZH1HKa5P58u3FlPm248oywx2nCync69AHEyFuBvGOHr707lLGN6mOSxb+CmXTQPo3skHUVEhhbVmRI4eTd8uHbA3gDu4oWCBEC9AODev0VVw4JN3WFsRyJx5Mxgc7Ep9fgqnL5fiERxMUHsXNIWXWfz5Em5Yx/DirPF08XkELNDVk7x3G6tPF9NlxGhG9AjE1lSkj0mgVddzbvNPrDgnY9T0aYzu6Y+5Op9NXyzm4C0lQWH+2JnWcStPjm+3/owe2IU2grdQM1yGhgWKwgSW/rSJdJUzYd7OiORyROYO+IZ2IiykPS7W98FHzY1TLF+yhULLtvj6u6GR1mFi60lgcBhh/l7YSkSoNRrKru3my+/OYB8zgTnP9cVdm82mz77kaEMHJs+ZycD2tsjyLvDzD+so8ejNtOkTCXJo/pG4JWCBur6I+GNHuVxgRBsXFfE5lTh3GsycQSEPwAIltw5uZdWO82i9gwjwMKVapsbWxZdOYWEEuOi4mXKLKrELnTv5Y68t5dj6X1ifUE+/qdMIlyayZtNp8AggxNecvMJyRA6BDBs5gC7tDbPbYQhYIC3O4fr1LFQO3oSHtUdUmc6OFes4lmXJk/NnMTTEQR+XQVaQxIaVm0mQ+/O3N2cS7vLbDr3RJV+tlpFxfCs/bT6P1bAXWTi5G2b1ORxYvZad13SMe+NlhvtbUZpygiXL1nLDIoSRHYy4dCETv+lv8lLfdmileRzZsJLYqypGvLaAkR2s/utWaxBYwJ13VtaRdvYAKzefx2XwdN6c1A1T/TEEDWpVA3nXzrB23T5qOwznn/NG/AYWaKlIO8/6FetIte/Nu68+TRtzBbfP72PV6r2oop9kSqAFxQobwnt0xlZVzLndW1i3N5uuE8bQruo0m8/U8cR7HzDS15za7ER2rlvNBXUIr70+Cz/r/1q6FoUFqvpiEo7GsulkOYNmzGJ45we8qB56FR0Nlbmc27WNPUlixs+fQZ/2tui0WtRqJdKSDA6t/4mNGS4s+HwB3Z2Nqcy8zKbF/2KvtD1P9OxAfUExFbVigkaOZ1yv9vrjMs15GQ4WCPG0tGhUSmRV+ZzZvIRFF8xY8N2H9BVggeCpUXiDo7sOkmXcgWDPMjYlyHnxxdl0d33gfL2yjoz4PXy8eB9uPUbQ2biKYpUYZ3dfQiMDsaq4xFefbcZjxuf8c1R7lFUFnFj5OZ/vkDHzo6mUbl5GStt5LP1nHyRqGXlJh/ns81h8p7/PGyPaNYuUhoYFgmdBbsIePl92huBJzzHUFxIPbmFvdjvefH8WwQ8dt2qMOyAcQyi+uovXFhyi7/tf8vdBnmjUMkqysqk2c8XHQURBViqnNm3jgjiGj94ejiphAzPfPkTniSMItJJTlpdDuU0Es54dS4BDc1seelAlpMYWUrPv3r27Wb7Fv99Ei7wyiQ+mvk2Gb1/GhTtRUpnHjTwzRjz/LKM6ud6pIqwdqtn9xQK+i3dl/swgym4Xg5k9XsGdiY4IQHVpOdNeO8ULW9Ywyd8cjbyYNW89y4fZ3Tiw+mWufzmTjxODmP9sCLqC29woqMdv8AyeG9x4zK0lr1ZY0ES1WwIWKEvj+eT1RdR3HkifYE8sjas48s0X7KqOYvGGT+jdzvbemWedooSDv3zLj0dKCYkKwKQomXOFdsx47TXGRbbFQjhOoK4gfsc2Dpy9wNUiS0a99ApPRTtwYdMWEhu8GDUyGheTGg4u+4p12e1Y+MEcurS1e+hcdRPl+rdqBocF9dls37CTYrtIhvUJxkaRwdpvl3HNqjcL5o0nwM3m34MhSdN4b9ZCcsKmPQAL7j66hqQVC3hpn4bX78ACce5hps1Zhf/0V5k3OhwXSzGy1FhefOMY/d94hXE9fbH5XwcLBDwihE4CWXE6hw4e4sShS1Q4RvDc7KfoEeSJ+V10qi5n45efElvkzd9emky0vwtiZTZL/7GYXPcogo0v80vsTfx7xBAT7Ia4vpjrOTV4RQ1lVIQ1l3YfosarK72jQ7CqTmPdorXkuvbj+RnDCPVq/vPPBoMF96y7gr0fvMmKUn/mzG2EBWjVqDQg0sopzrrOsQN7OXldRpdRTzJxYBfcH0GT5CXXWP3DJnLsIpg8eSihbWwe8A6QcXb9En4+VcuIZ+7CghKObj9MhtyOqJgueFnWcXjlLxwqduGpmVMY1LlNs7jlGhoWSHPOs+hfP3Ci1JpePbrTwUFMWVY2ZUbu9Bk1lF6hXvc8dSqTD/Pdhz+SovMkekg3PCwV5GXkI7PowNBRA4n0d9P3W+WJO/jk61PY9BzXCAtUGaz58EtOajoydf5MBvjYoCi9yrolK8lx6M6TU58g9Lf+0s3Q6RkaFgixHm5cOceJq8W4h/Qg3Po260/ewDpYgAVBD0wsGrgeu4FFi3dT6x1G3z5BSDSVZGWUYdE2gtFj+uHnJOz6aJBW5nP11GH2HU1C1yGGKZMGYlV0nTMJ+biFdqVbR3syTu9h8+F0vPpM4LmJPXD4DwEAmypj88MCIQCaFo1GC8IxgoIMzh45zJGEQlwjBjL1qQH4OjS6NSsKE1n903ri6jvwt7ceBQvuvpWCW4c3sWTDKSyGvMjCKd2QqGtJObGfrfsuY9yhK90DHKnOusive48h8+3NqHamXLucT/DsBcyLaYtOWcLZX1cRe6mG3vPeZoz/f7/iNQwsuDsXlnH99D6Wrz2F08BneHOyAAvuXmpyE0+xesVOqtsP451HwILS5NOs/XkdN10H8v7rk/GQqClMOMyG9dupiX6ehRO7YSScLa8u4OqpY+w9noTSrStTxkdQfmozG+JUTP3kA4Z5myMrSGH/1tWcrvVl7itzCLRpnrNELeNZoKL05kU2/rSZDM9hvDd/OM5CQKRHXZoGcpPOsnrNXtSdn+CNab2wfuDod0PJLQ6sXcyaNCcWfCHAAiNqCm5xeu8Bcpy6MLZvCNr8JHav+5WLdOP9D6bR3rJ5PakMCQvutbaqfE5v/I5vzhjz1ncf0dfVWB+DIO7kMeLyJIwaGYNx7jE+O1nHS3NmEfkALNAqakg/vZF3PlmNqNuTTAxrg1JWScGtIsSBvRjXx5kTq9eQqAlgRP8ATKWlnNm1kW0Jdrzy2SRKty4nq+OrLF3QC4lGTtGNs3z9r+04j3qdBWPbN7Wbe6ieoWGBTi2nMO0Y33+xhlxzH8LaS8i6fA112BTe+9s42j1i4qoT4mZcieVvr+6l93sCLGijf2Z9UHSVgvzrp/g19jBX4gtxGfoM/5jZF13GEZbuziVm7DgivYy4fTGWj749RY83PuW1Af+tp8kjlvEtAQuEwOk1N1n1fSxGEYMY39sPRUkyP7/7KdcCXmDNB2No7H4EWFDBhnef5x/7zfj7y+PwtdBSX5JFQp6IQdOeY5DjbT5/Zyl1oSMY2cUNZCXsWfo+63QjOLb2HWr3LOaQqg9znwzHUlbIriUfszY/nKVLXyXQqnn6uMc12FZY8LhK/aZcS8ACdDKyLpzgRGoOVbUKzB3tqT61je354Sxe/Sbd3O97FlRf38HbXx3CISiarsGuiBWlxO3aTa7P0yycG4O1kQl2NkbkJ17lVmkpyQdiuSgZyCdvT8BeIUVraoOzgyXGxiJyDnzJs59nMPvb9xkd5n5/cdhErR5VzdCwALWM4tJKRJZOOFqbITaSc/q7t/nkoiUL3n+Jnn6u9yOj333Ah2DBILwfcpXSkLR8AfP3N8KCwUGemOQf47k5K/CZ9gpz78CC2mubeX7BGYa99RoT/jfCAp2a+toaFJhhpq7mRtotCnJucPhAHDb9nuaFcTG0c7izU62uYOu/Pie2wIt58ycRJcACWQbf/GMRhW16EmF6hZUHixj43IvMHN4FO/VtVn71PWeUIcyfOZJ2VkaY2Dhga2WOWFvD7kWfsSHdkVnzn6ZPiEezLHAftL2WgAV73n+TlWX3YYHQnStrC7l86iTHz12jUGtJpx79GRITjpej5SPOnSlIP7KZX2IzCB45gbH9O+Hw0Nk+GWfXLeGn07WMvAsLRAoqiqvRmJg3RvwXa0nfvZhPNuXTe8YMJg8OoTnGFUPDAlleHIs+XcpVo2CenTudfoH2FJ7dyr9+icdj4ESenRSD252AX9Uph/jy0xUUuMYw56WpdPMyIXn3GhbvuUXomCk8M7Ib9mIoS9zBp1+fxKbn+EZYoMliwydfckIVoPcsGOBrg7wgnhWLVpHv0ounpz9ByP9CWNBQcIV1azZyPEtLp7BgHKTpHEkqxNqvN7OeHE4n/zZY6xfyclL3rOXrn49hHfMkr74wEg+TCg4vX8avyWoGznyRKV3tyU26xOGT50gtlOHm05l+g/oS1sEZTX0tdTINlra2WFuYUJl2jB9/3EWFex/mzhtL+wdXLs00XhgCFgiPppZWkHb5HMdOxJFXaYxXWA8GDo4m8IEjFfLCRNb8uJ446ePAgo0s3nAay7uwAC3SygJ9gNfEtHwUOjHGqkquJ15H1SaC3j4QH3ebwJl3YEFDASc2rWRHgoxBr7zNmGbYHjc4LDi1txEWDJr+CFhwklUrdlLTfvgjYUFZylm9Z8ENp/4sfFWABSpy4/azZnUs8r5z+GB8MAXpVzh65CRpt+uw9elCvxF9CHeVc2bzCjbEKZnywQcMa2dOfW4Suzes4owsgL+/Mft/FSzQ6AOS7mBlbDZ9581nUqTn7x4dU1YXcHbvFjbEyZgwbx7DOto/VFYPC9YsZk36XVggRi2XUV1ZhdbKCWcbCZqaPE7+uoqv9yt464eF9Gvz/9g776iorrUPP7QZeu+9qhQpAmLvWGLvMdaoKUaNKTfN9F6uqaZojCbGGnvvKEVAQUBAEEGQ3nudPt+a0eSacm8SZIjfWuy1+GvOOezzO+9uz373+3ZNMM2fm3t3wYKYHZ/xyUUdXlTBAmspJRnnWfflTmosghkXYE5FXirHbkiZMn0e0ycMw8fq9nsqJE3kxv7Ea2/tx3nxq7y2aBD6rcVc2LaRry7o8ezHT+LWlE3CpUxqpUqEOlrUFaZw5pohj/xrOmU7N5DrvYavX1LBgg7Krl3gw4/24zhnLS9O/f8AC5SIWyq58OPHfHfJgMlT+mNtIKM2J5kzSY2MfvIVlg5x/F3vrYYFKQdZ/cxxht/xLFBIRTQ2toDQBGVDPinpuZQXZHIyrpQJr7zHfG8lxU3gaG+LgY6MlspUPljyPLmT3mLP6mFddkTybtvTvGeBytOinfKiBgzt7bA00kMVwyD648d46nxfDp58CW+1c6IKFtTz0+vLeTXehY0/vE2khwnNJXGsXf0RraOeY8OqcAqToolJLECkpURoZEJl3A4Otw1hxw9rcWwro1HoiLulEFXsiJuH3mb+ezd45cA2prhpYCfyf4zZPbCgkxOaboEF4kYKbpXRhh5yUTt6ptokbfiA/ZIHWP/GTJwNlIikWhga6VMZtY4H1xWy5qPXmOR/+8jCqXdX8Hb2AN5/0oP0jGaGTJxIgKMpetodxKxbyVPnXfnso6k0ZOZj2ncIg3rboa8n59rut1n9fQNPf/wKY31t0ddASixNw4KWwjTOxBfjMWgo/q4WCGnk2Iev8k2eIy+/+ij9nIzU6WKEQn1+SfPyN2GBsDGFtY98RPvI5Tw3fyjOFrrcOPRv1nxXx7I31jAxxAUNBHxFo8cQlG1knDpFWosVw0aG4mZjglZzNv9e/TJp7jNY+9hUfCx0kaKLoUBM7KaP+S5Zl4WrFzMi0AVlWRyvv/IjugNnMMriJjtPFjFs8TKmDemDuVY1P330Cafr3ZkV6U5Lkw69w0PxVQWclFWye92HHKn04PEn5jKoj12XR3v9J2CBsr2K+BMHOZ5UhpmzL+GDwgjydcNKlfJQNZiIRYhloKdKzaRKNySp4tBX6zlZZMOcpXMYHujwGx1+DwuouUFcUgEClz6E+LphJhSTuuszPjnRxNilS5g1sg//5fTr3+r9NA0LZPVZbPlkO9d1+vDQkmmEe5hRl36Y976Ow2LQFJbOjMACOVoCAfLKK2z8ahdl1oNYvHAKgfYCCs7uYP2BdDzHzWHBpIg/hgU6lRxb/zEHCi2ZunQpk4PsqE0/yRffHIHAiSxb+AAeJl2706YSWdOeBaKaPOLiErlW0oyRsWqnNYOojDJMeg3n0XlTCPFyQKBKbKWrQ/WVo6zfeRHD8Gmsmjcca90mEn7cwI7LrQxYsJDBwiJOHImlWMuaoMGDGBjYCxdbc7TFtWSnZVDcboR/vyDcLfWoTD3Fhi2nEPmM5YnlE3Ht4l1KlXaagAWKjnoy4y9w+GwqIgs3hgyOIMjPB3tLw195nP0RLFBN2tTp7tC5nQJMnfVG5VnwW1ggo7WhloqKekRSBVpaWjRX3OD8mUtI3QYxyr2OI0eSsZy0kn9N64uyOpv9m3/gXJk1S196kqFO93586P6CBXfS0YkkoKuHtCKTPVu3Ei8J4Lnnl+Jn3E76mf18u+sSHrMfZY57K4cORHFLZk7E4AGE9fXHzckM7fYK4g9v44cz5YxZ8woPhVhQmZ3Iju92UGA9gpeemYvzvUun7hs171mgpLXsOke3fcfRSi/Wvv4YASrKeSfdoSo9n0ShjYG+PrraCuoKM9j33fcka4XzyovzcTf69e7i72CBpYzqwhskpJTjHDaIME9zxHW3OL3jWzYkGvPaZ88zwK5rFx3/DCxQUFOYzrEzCTQqjTDRlVCam8zJXBmTZsxnzuRReJtCh0SBQKCkPP0sH394DOcHn+bZWf7QWk3yke94Z38HT3/4JL7U0iiSq489SEVt5MUc4kiBDY+vGsu1zf8miul8/eEMrGRN5MTs5J31iYx46d88OvhnF/S/NbT+7mLNehYoaKsrYNf7L7Jfez473p+OJSKqss/x6gubsJz/Ie/N64WotQ0toSEGwtuuK7+HBQ50NJUQtfs0Lb3HMHeEF9pyEdUZR3jikS/weuUrlpgWkdrmwKQJ4ZhpS2ksvMirj7yPaP57fLs07P8lLFClzWzMv8ShhFr6TxyPv7UAmbiWI689yrsFIzm0ezUOkg46pFoYGMiI/WYtb8da8cl3rxFiDpKm67yz/BWK+q/mmzWhlOeVIJbroJCL0dZTcmHjOmL0J/PFC2Fc3HsRu3EzGOZpilIuImXry6zY3MqH+79ilH3XH5f8X1bbAws62aa7BRaIKji9axcZ2l7q4F5CyS0Obo7FZd6TLBvtRX3KYX46V8vwhxfSS3yRt947jfOIkYT1sUNH0kDS7v0U+cxl5RgFP357FuMA1cTPET1xDTE/7ee6zQReXuLNmY1bydXzY9zoAKx1mok7fIJbloN5+pHJeKoi+mvA20XjsCA/li8+20ur2wBG9ffEsL2E06fj0Q6cyrLpEUhzTrL9SiPDx00lwsMafVV0rtYsXn7kZQoDF/Puo+PU2Qz+U2Rc3fgiq4/JeO695xjr76R23z3z9cfsyjdlbGQE7iYiLu/fzzXTYTz5xBT8ncw0ErFUo7AAMTknd7MlthTvoH70dbdAUpvF/n2p2I+bz+JIL/LjjxLb4sCsyIGYFMbw5fYETHz7M7CvA82ZsRy90saoRQsY4dLE/u3HqDHxYWCID6biMs5FpWAQOI6x3i0c3n0BhXcoA0O8EDYXEnMiFaPwScyeHIGbZdcF5vv5G2oeFtRy+JXn+b7ahxVPPkxkgB1VKfv44NM9VFsFM2XcELxtjEBLF1NrR5ztTahMOceFqw30GjqSMH8X9OrT+Pz1L8mzGcFjy6bRz/W3rshtxG77gq+jm5myeDHTh/RBu+oqP35/iHypDeED++Jg0MKl0xepMgtk9uxx9HO37JKsHJqGBUgbST56gKOplTj4B9HX3YyqtEQSywQMmTyJCMsGzp/MRK9XP4ZF2JB96gjRWc149Auht4MueZcvc73ZnDFTJzI8yEV9DKEmdS/vrjuP6ZDZPL5sFI5CETcu7Gfr0SyMfPoxNNCW0rQY4vJh8OTZTBvWB2MNjMGahgWqBaxI1IFILEGhVFKffYZN53IwC5jAikkhKCuyiT2fiswxmAh/A+IPH+danQGhQ0OwFzSSHJ1Cg0lvIke4cfPwLk5cExEyYSKDA5wx0FGia2yJvaUOubGnOXm5AufgcII9jChOTyG1RE7ouClMGdJbI3C062GBnOqci3z/7TYSKk0ZP2MC/Twt0VFoY2hmg5OTPWZ3IkiJylLZsnEria0+PP3iY/Sz1UOVtSTx7EXyWqwYOnkYvvaqcULMjZM7+GpbLEYTHuf1hQPQR0rlzXSiY67SJHDA39OUqpx00gtFBD4wi6FW5RzcfZRrUjcmje2LVsU1zifkoe83nscXjsbB4N4HXs3CgjYyY46w4ccL2IxZyksPDbgr64aUorQLfLd5H42ek3h91RSsBTIaiq4TfTKJerMAJk1wIefMIfbGluM/YgRBVh2kJV4ms8mGqdMG0pKwl60XahgwdTqj+jkjVGohMDDD3sGS5puJ7PrpHCKXCMaH21OZk0psejV+4xfw8Hj/LgssrHFYoJRSlh3P5m9+oNh1Ch88PQPrO2t3SXMVKYlnuFAqYMKkaYTYKClMO8+3n/+ELHwZr60cxm+D77dX5nHi+/VsvW7F2nUvMdBKTklWPNu+P0yTawTjI7yRVReQHHsVSe8JrH54BFb/7chDJ+fG3QIL6kuJ3vYpn8To8NJXbzPCQXA7lkF7O6qc9ApRI9cvHeGLi+08uuJxhrgIqM6K5+T5QnynziLEuIZjP24nWeLM+FEhGIqqSY9NpNCsP6sWDKAi7hQpFXr4hXmh01hGQuwVlP5TWDHZm+zjW/juVB0jFk7DW6+BlKhzpDV78OSrK+hn0zUnyTULC5RIWmtI3LuBLYn6zFo4DFuhjIqcNC7ElDP4iad5wLmWAxuPIQ6czKJpvup2rYIFZVf28eQzRxn65ic8HemEuKWCM99+zeF6J+aODcVCr52iaxfZe7aJua+txi1rL5+drmPU9PH422hTce0i+5JEzH3mKSb6dk0wyLvNtDtiFqjSJjZcP80bHxzGcvADjA11RFZ/k4PbL2A6eSUvzuxD8dl9bD8v58GX5mJ56wTvfnUet1FTGOFjTktRKj+dyGXgsmd5KAyOb91DntKToSEOSKvzOHwoAc+HnmdpaBtfPfsON9wnsnC0DwJRHbHH95BvN4t3nppIF5naX27lPbDgL0v16wu7BRYo2slPiuJkSgGtHTKExkaYmvkyetwAXCz0qEzawdtrExj/xbuM99EmNzqWtFvF1HVIkGkLMdF3IGLsSPraQ1bCJdJzCmhQ5eZVpd4xcGTA8BFE+JhSkn6J+EvXqJXK0dHWRcfMlfDBg+jnaY1AlUBUA0XTsEAhriczMY6EK4V0KORoI8DEzYv+gwfS28GE8os/8NbBLEbPf4opwS63XXQ7itn21Taq3UexcGw/bE1/lXCMW6e2sjFZwfRF0wlxtUI1xjaXXOVMVCrlNU1IpTKUOlaEjB3NAD9njO4Q2a6WT7OwAES1BSQkpZKXW45IJkOurY2hXR+GDB9ILxslibs+5rtie1YsnE24LVy9lEhqRhHtUilSkQ72AWEMHx6Cs5mSgsxUkpOzqW1pR6EQYOLsQeigCHXmiOuXYknMLadVLAcdQ+zsvIgYHIaXk8Xvj4h0gYiahwXNXN7+A1GNjoyfPJoQN1OKEw+w+UA8rUIrnG3M0EWOVGmIm98Ahvb3puXqYbbvzMFv9hzGjQpAvyaDn7afRew9mAmjw3D+bX5oxGRdOMqJa230HzWagb7OCOTN5F1N5UpqFhWtKjqth56pC8Hh4QT5OGB8d4rVe9BR47AAJW1VBaSmpZF5s5w2qQJdPXM8/YKJ6Ncbo9oUvtoUhdRrCAvmDMG8pZD05BSul9UgUpuQNd4B/Qjv64WNye1JW1N+PHsOZmDoN5gJkYFY6oG4sYzUxMtk5JXSLpUg1dLHyS+cIeF9cbUy7PLdju7wLPjtZ20uSuZ4SjFG7mFM6OdKW2ES+zYeo8E2nJnLxqBfmk1qaga36puRoYu+mTP+oWH0Mqzhwv4DXC7qwMbdBROBFgqFHAOn3kREhOGkrCElMZncsjpk2jroGljh5htM/+BeOJh1rTvzz+/U9bBAtUBLZP/eY1xv0MXT3R6htiownx62HgEMHByOh83taN2SunzOnTpPjtiBqTMm4GWug6Q+nxN7jhBTYsK0JbMZ7qPKqy2lLCWG4xey0A8bz4MjeiO4cwzhauIlUrNKkGrrIjSyxNPXn5DQAGz12rmZmUpichYNYjFSuRYmjr3oP2gQQe6WXQKaNQsLxOpsEacuZGIaPIbZw3rfdXRMTnVBBmfOJtBmH8a8iRGY6sppKkxj77ZjpClDWPvCBPRrCrgSf1ltTxKlAi19S3z6DSLEUUHi0b2czmzEw8cd1VAsl2ljYu1J+NBBeFtIuX7lEsmZBbTLZSi0BNh4hzBscBgeXRhpXfOwQEL5zXSOnUhA128MC8b4q+cVattrruDSmd3sSm1i4vIXmOQOpdlJHD+SguXgWcwY7vo7GxE3lHPl3DEulJoye+kseptp09FURXZSHAnXS2mRaqEvNMTK2ouIYRH0cbz3uBi/7Xu6AxZIW+u4duEQh65pM+uxBfRVdex3FaWkhaLriezPEDFp8gP4GHVwK/k0Wz6Pw/fJ55gXbkllXhoxV65RVtuOlq4exqYuhA0eQJCbMSVo6uHnAAAgAElEQVQZl4hLyKBGDgI9IyxcPOkXMQA/W4HaOyj2XCxZDVK0FVKkujb0GziCEWHuGHTRdFmzsACUcilNpTnEnkugsF2EVK5EKbCgl1cgg4b3RdiQxZb3vuSq4yI2vDT0NixQpe+8Gc+3m5Pwe2g5U4OtUcgk1OSncCYhi4aqZhSqOJMCIxx7DyRyuB86VdmcO5dIQWkzuoZChAITHPpFMEaVZlEDUL47YIHqeIG8rZrLURdIvVFMh64AfT0hQls/IiMH4m6qoODMtzz6eRUvb36VEdatXFatzTILkWhpoaU0xNq/LyOHRWCv30F2fBRRF28i19NCS88UB49eDBk9GCdDETfiz3AmoQiZllydDtvMyZ7g4ZGEunR9u/2zqeH9AwvUEcVVA6YqXMbtoiPQR/irxaqMxqoq2nTMsLcyQilRufAq0RUIEaoC+HVj6RZYoHofhZjK4gIKKxrQNrPDy91VnaFAW0tB2aU97DjcwQNPzaaPrTG68naqSgspqmxEJjDDxc0dRwtDtZukUtZBzZ3fJDqGOLh74mpljK7KbUAhpbGymFulNUi0jXB098DB0uj2bxoqmoYFqmqr3rm6qIjS6kYUAktcvZyxNjVAR1tO/qVD7EtvZ9SESQQ6W6I+Fi4XUV5UjsTQEkdr09+AEiUdtWXq81d2jnaYqr6BWhsF7fVVFN8qpUGsg7WzG64OFgj1umjU+AP9NQ0LVJ2htL2RsoJiqpvb0Ta2wtXdBSsTA3SkdcQcP8BVuTuTRgzE09oYhaSFylvFlNe3omtsi5u7I+bGQrVHilIuoaG8mJLKOiTaZji7O2Njcdu2FJJWKspKKVd9H0Nr3FydsDHRv+PW2/WGp3lYoEp/VUqtTB9rGyvMDHRpb6iguKyKpjYxCoU6FBAKpR7mti64OZtRk3Ka6OQO/MYMJ9jfEV1xk9ptWcvYEmtLU/V5yV8XBa11NdS0yjG3UsV7uJ0+VTWQN1WXUVxei0jLEDtnF+yt/uj+zuuqeVigbrVI2hooLS6lukWCsbUjLg42mBro0JSXwqHzuRj1DmH0QFWGDRC11FJSUk59mxILO0ec7K1/Belk7Y1UVLWgY2yOjbXJnWCtKvtuorKslMr6doTmdrg4O2BuJNAIKFC9laY9C377VWUdTVQ3i9AxMFWfU24uTOHCqQxw7sfI8cGYa0tpqa+kpLSKVoU+to5OONiojho0U11eRlVdM2K1vao+iRJdU2ucXVxwMBXQoUqNV1ZOXZsCUxsHnB1s1elONVW6HhYo6GhpoKKsnNrGNuTK2+1SqdTF2MIWFzcnLAxvLz5UUcPra+ppVQixtbdWZ4IR1RZxMfoyN8XWjJ4wBB91VG8l4uZ6qutb0Da1UY+fP48P4pZGKktKqGqWqe3Z1cUW4zsgWSHpoL66jNLKemR6pji6OGNnYfz74LudFFejsACVjk3U1rWga2qFvaXRXe1HiaS9lbraBuT6ZtirQKmWjMbC60RFpVJjE8yCiUEYa8noaK6nrLSU2nawsHXExckWPXk71eWlaggvVyhuB1FTaiE0tMDZ3RVbc31kHS1Ul5dQXtuGnok1Lq7OWBl3zc7uz3JrHhYoELU1U13ThK6Zym7+AyslLVVcvXSO+HJ9Hpg2jd4qN/rWRqqrW9C3dsDuD+CcQipWp/KsE+li72yPkTqfqeq4W5taq6KqZvSMLdVt2c6s67331G1GY6kT/9MIVPOKlvpqqlrA3sXpTjyWuxqJKjBmWyOVLQpsbGwwVLZSnBHHyZPlhC6aS383ExRyCc21FRQUVSLRM8LexV09J9ZW5bOXiWioKKGwvEENsNy8XLEyFqrtW+WG3tFcTUFhGc1iLcwd3fFysro9h+yiomlYoO7W1e9RRWFhKQ0iMLJxoZerHYa6qiB8N9i35RRtA2bzxCjX2+1aFdivvZGS0iZMHJywNb2TrlIho62uklv5JbSgi5mtM15u9urjy6pjHKLmGopyi6iXamNh54KHu2aONv9se5qPWXB7nqKQtFFZVEBRTRtCU1vcvdywNNBFIesg/9x+vknVZ+VqVRwfXfW1Ffl5lNR3IDR1wruXEya/HO/ooDL/JsW1LeiYOtGrlzOmP/+mSpNaVEhReS0yPUs8enmo+z7Nrcz+uwHfN7BAVJzIF1ui0TY3UJ/RVWjr0TtyLuP7WKGjdUeallvs2R+DYd/BeChKyUzPorxJioGNG2FDRhDibqHRBe7dMnYbLPiv305OzfUr3BTZEujviqFA5x8xoM72jd0BC/573WSU51/jVrsZ/t7OmGkoPWRntfmz+zQPC/5HDSSNXMstRG5kj7eTDUaC7oV0f6bN//pd87Dg79ZOQlVeNpViE5zdVDCmaye6f7c2f3Z998CC/1YLBU1lJRRVtmPm7ISTnWmXx7T4s/e/l9+7Gxb8uq5KWqsKKa5oxcBOBTNNu2TX+l70+Dv3dj0s+Dv//ffXipvrKLlViViV1tPboct2E++tVn98t2Zhwd+tsZyW6iqKCusQOrvh7Xh3lpe/+6zuuV7jsOB/vIa0o4mS4ltUK20J6e2I8J9YIXRC5u6ABX+3WgppB/Wl+RTW6+HdV5Ve+P4WsztgwX/VUClH3FTB1aRK7AYE/WFmhL+rf3dd3z2eBf/7bVQbN6Xp1yjRtiE02PWuo1ndpYJm/s99AguU5B99lwXftvLYvGB19H2Fti6u4aMZ6GaGthoWKKlNOcT727IZNMadC/uScB4QhsoboyI7kXR5BK+++BDe5j/v+GpGsJ+f+s/DgttkUKmlfUcfzb5vVz/9n4UFt+n3be1upwn8/1T+UVigIqqqHcc72v1/0u3+gwVKlAolSpVrmurvPhfzn4UFt9PdKbmj1f0u1m++5T8LC27nJ1dtoGtpa9/3dvbbZnC/wQKlUuWFoLZEtDTofdcV3cH9BQtUdni7z1Pb4f+DNvxPwgJVg1XFH1HNUzQQY7orzOsPn3E/wgK159Avc7773/D+UVig+qoq25Mr0dbQMWRNGd/9AAvUXgdy5e053X0+Pvyd73CfwIJ2zn6wjHfKB/PsYGMqm4zxGzCAsAAn9H8WW9bE6U3rOCcawCznBB75sJlPDn/ASEchRUfeYeKb5Xx64DMi3X4dzfjviPF3rr0fYMHfqe/9du0/DQvuNz3+Tn3+WVjwd2p6f117/8GC+0ufP6vNPw0L/qx+9/Pv/zQsuJ+1+bO63W+w4M/qez/9fr/BgvtJm79Sl38UFvyVCt6H19yfsOA+FOp/VOkfhwX/v+T6pbb3Byz4fyren1T7/oAFyjI2zp/J96aTWDXEgfoi1VlKMf0WL2d2fxf10QJx1WU+eHkrzo++zhSD8zz76gWGrFrBuF6GZO3byKYbXrzz7nJ8rW6fldZ06YEF96ZwDyzovH49sKBz2vXAgs7p9vNdPbCg8/r1wILOa9cDCzqvXQ8s6Lx2qjt7YMHf168HFvx9zX57Rw8s6JyGPbCgc7r9lbvuD1igqOTgWx+R7T+bh0f7IWwt5qd3XuWwzkw2f/IQTgYKco5+xr+jLFn75mLsamN49/WvyDX1Y6i3gIxTl5APWMwbz0zHw1xzQaruFrQHFvwV8/rv1/TAgs7r1wMLOqddDyzonG49sODedFPd3QMLOq9hDyzovHY9sKDz2vXAgs5p1wMLOqfb3Xf1wILOadgDCzqn21+56/6ABUoxVflFKOw8sDfRQwslGT8+zaxvtNl69AMiTCvZ/My7VIx7npcesCH+49f5IsuA0RPCcTPWoj4nhf1nbzHxrXU8HG6HXje4FvTAgr9iXj2w4N5U+uO7e2BB51TtgQWd060HFtybbj2w4N7064EFndevBxZ0XrseWNA57XpgQed064EF965bDyy4dw3/2xPuC1ggrrzKrkM3CZ76AIH2hmhriYj/YjWPHHZg5/5Xccrbzr82VLPyvTWE2Tbyw4ML2evxGNvfnIalUBdpeRSPTHoK01f3sW5yL4TqdDGaLT2w4N707fEs6Lx+PbCgc9r1wILO6dYDC+5Ntx5YcG/69cCCzuvXAws6r10PLOicdj2woHO69cCCe9etBxbcu4b3NSyQVFzklTVfohg5h6mhbuhKKjj/3U/UhD3O64/3JvbtNznnMJv3lg/BRLeDxK/e4uPrdiybNRAHUz2aSi6z6ft0xr35LvP6WndL+sQeWHBvRtkDCzqvXw8s6Jx2PbCgc7r1wIJ7060HFtybfj2woPP69cCCzmvXAws6p10PLOicbj2w4N5164EF967hfQ0LkDVx9cwRovJqkcmUaAmEmAmdGTJlHK7t0bz6QRwjV61hUoANOtpatJdncuRUMnUN9ci0ddESGmDsFM6UccFY6XdPaqhuhQVyCS1tHegaGKOvp3Mn9ZUSUUszEm0DjA31uiZ9olJGa3Mb2oYmGOhpVsdugwUKCc3NIvSMjdDX/Vm7rm9QckkH7WIFQgMD9HQ1q113wQKFpINWkQKhoT4ClXZKOR1t7ci1BRjoC9RtsSuKQtJOixgMDITq/6Op0r2wQIm0vR2xQhuhgRA9HW3NvJbqm3R0oNDSQygUaBSUdl+AQzmitg7k6CI00KerszfJJB2IJEr0hLooJVLkWrroGwg1mp6s22IWKOSIxCLkSh2E+kKN2YNSLkUkkqDQ1sPAQICGrFvdZroTFihkYjrEUrR09TEU6v55m1XKkYjESOQgNDT4y0cg5VIxIokULT19DAV/4f/8eU3+8IrugwVK5DIpYpEEdPUx0NdVz1MUMonaTpS6Qgz1VUdM77UokUnEiMTS2/MhDXuRdk+AQwUyiYR2kQyhkSHCvzBWKBUyJKIOJEoBxkbCv6arUolMZXdiGboGhuh3dcd659N2OyxQqvQT0yGSo29ijJ6GOiNVqnKpqJ0OhQAzY+G9GvL/vL+7YhaoUupK2lsRK4WYGP9FO+rEm6v+j7SjDZFCDxNj/b9mr534P90NC5QKCa2N7eiammOguW4chbiVxg4tzM2MuiWA/x9Jf18cQ1BXTN5BeVE+BWX1KI1s8PH2xM5ExuXNn7O13IOXnp6Fizqewe0ibqwkPzefOrEWJrYueHs4YyTovlzl3QcLlNTlJHMpT0LwiDAcjPXVxiKqymLvnvMI+k1kSrgbBgIdRPVlXLuaRHp+NUpTR0LCBxLoZvm7hUrzravExl2hQqRQ53hXPU8qkWLZtz/OHeU0mgYwIsQNI6HmFm7dBQvqb8QTW6JHRLgvuvX5XE69Rnl9B6YeQQwM8sPJyki9GGmpyCXpylVuVTQicOxD/5AgvOzN0PtVgmMJpUmxJGQX0iRRqJKWo6WUIdY1xKePF6K6dhx9g/B3s1bDFk2V7oEFIvIvx1KAM0F+3tiYCJA23CIqKgmZcwiDAz2xNNQFhZTGynyuJGdQWNWCoa0PYf0Dcbc3Q/A7mKCgvbGc7OSrXC+sRGHqRr8B/fA2ayE5Jg/DPgH4etljpKEJYLfCgvZqLiffQGHpjJNBC5kpmZQ1tKLuwAzN6N1vIMHeLpgJZNQW5ZGRcY3CKhFW7n6EhPrhaGHE72SQt1FekEtGShalzVrY9wmkf6AroqIb5Ndr4+HfC1dbU40t3LoLFojqCricXoGxkye9nASUZaSScaOYdl1zPP2DCOjjhoWhHrKORoqyM8jMzqdBaoCbXyCBAV5Y/49Jj6KtiqToGLLbLOg/OBTLxjxy6sC1jz/etsaaarLdFOBQSVtVEddzytCxccHVRpui9BSybtWgbe6Eb1AQvdztMRZooxS3UlaYQ0pGDhUtYO/lT1jf3jhZGv5mIqdE0t5EaV4WGVk3aZAZ3f4G3pbUF+RQ3mGAd0BfnEz1NKZdt8ECRTul2TkUVMtw6euLubiMjIxM8iqaMbb3JDA4hF4O5nfBKwXNFTdJTEih3sCDEcP742D0635fqZTQWFFEVupV8sub0bf1JDAsCDdTMbnZN6nRsiMi1AdTDfV53QULlLJ2KopyySttw9EvFG8bfZC0UpiVQnxmOQ4hwxnZ1xGkIurL89W63qxux9zJm+DgELztTX7Xb6nATX1ZPplXM8ivFWHu4EVwaCC2Ok1cz8qjw8KXIYGOaHCO3i3ZEGTtjRTlZZHfakxokDeyqjySU7Mob5Rh5eJH/4gAnC0M/tMuFWJqb2VxPjoNmc8wZg/z4betT7V5UVuSS1p6BkUNMizdfOkfEoiVsp7stBxkdn0ID3T+3X1d0Yi7FxYoEbc1kpeZRoncjeGhTjQWZZGWdo3yNj1cewcSGuqLtT601peQcCGe/OoWdFUbOnr62AYMJLKfDwZ3T3WVCsSt9eRnpXDlegkSXRO8ggfS38cGUWkWCWmthEwchrOh5uZ43QILVBsNjeUkXsrB0Kcf/Vy0yEtKIj2niHZdK3zDIgjxd0H1mio43FSWy6U01TyvDXPPQIaFh+Bo9lvLUyITN5KfnkJCWj4ygRU+ffsRGuyMpPAq8TmtBA8fjquJZtYW3QkLVMCuNi+RU9n6TJ4UhPjWVc5fzKBJpoeDRzADB/tiayhAIW8hI/Y8iVnl6KgAtEKO0LUv40cMws7g1/hUKRdTmZtGQlo21a1yrPsMYHSYP6ayAk7sy8B90gME2up3RTP928+4f2DBH1Rd3pLHd+t3oxU6h0VjeqH/q4Xb337XLr2hu2CBsqOCQxs3kmM6kofnDsTOSICWqJaLu9bz8kfH8P/Xl7z3UDjmijL2fb2XPKUe5pZC2muLKWh0Yt7yB+nvYYngLu1aitKJu5iqhgXaOjp0lGVx4lIJ4UtWMkY3m+PX9Zi9YBYBjqYao7TdAgtUWTU27aLUaRATvGXEn0mgWmCCpaGCivJG9O3DmTNnOI6KIg5tO0KBwgALYx0a6+vp0PZh5vwH8Hc2R/DLmCCh9MpFLmUX0SRVoq0jpzIjkdhqcx5aNh297EsUmYUw94FBuFoaamzR1h2woKMsiY2bo7EaNoHRfrZIm2opSDnGFzsu4z5tFU/NHIKbuR71eZc4cjqecrE+5oZQq4IATiHMmD4KX2cL9O7qC0U1eZw6FUVOhQRTYx0aSsppN+vN1Cn9qI09R5bAjykTB9HLzlgj5Ln7YIGUsqRz7Ikpw3fYYEyqL7H3QiE2zk642QiRC4zxCuxPoKcdHXmXOH7mKg1aOhjpSagoqsA4KJLp4wbjbWP4nz5LKeJW8nmOJeYhVuhhqGyjuKQVr+Fj6W/dzMXLxTiED2NURG/MhZqZxHQLLJA3c/X4Yc4XCQgb2hfd8mtcSikAIyOEtFHZqo/f0DFEhthRlBJHXMot1ZYu+so2att18AgdxuiBgdj/0eJV0UZB0im+/OJ7Mo0HsWb1UgboZHPw9A3MA4YwdkQAZncbbBeOGN3hWaCUNpMRfZqLuR14B3ghL88l/UY1RpZGKDsaadCyI3zUWEaF2FCZGsfpuHRqtAwx0xVTWdGBvd8gpkwajLv5f3bNFG01pF2MJ+FqAXJDfbTb66lqF+A3ZCjeulVczazDbdAYRoa5oam9tu6BBUpay7I4feoiVQIPBgZYcPPSZQpblRiZatHc0Ia2ZR9GRw4jxMNS3bfLWipJOr6Lr388j0H/WTz95AL8LO+eBMupLUzn7OkYbtRq4WiuTUN1HTJzL0ZGDkCnOJWL+RIGTJ7KYHezLrS2/zyqe2CBktaqPKLPnCdX4saMOZG4G0NDUQYHN21gT2oH41e/yOpxnlTmpHP+bCKVcl0MjaGlsR1tC18emDyKAIe7YJ1CFfT6GudPxFDQqoWFhQ6NtY0o7QKIHNyb5uuJpNVbM23uRHzMNQeqNO5ZoJBQdTOdEycTkHr2Z4S7hOjj0VTp22GlLaKmqhkDt1BmzBmLt/o95bTVFXL+p82s35eK85xX+PrxIfxq+SBrpyz7CkcOXKTFwkw9rtTWNKNjG8bMB/yoij9LQr098xZOwON3i717N8PuhAVKeQcVOUns252I9bjZDBLmc+D4VbStTRDI26kur8U4YiYrpvhSm3mBD7+OwjoggN5WQpQ6Olj2DmdUkDf6vzRbJaLmatLOnOBcaiVmHpbQUktJvYCwyMkMc2ri0I9nEY5exOLhrmhmyQvdAQtkohZyLx5jd2wT45ZMRnDtMLsSW+jtZoastYHSShF9py9n7gA7movS2LvjNLXmdpjrdFBVVonCdjSrnojE7pfmpwIFLeREH2T7xRIsra0wUqqgVSsuk+YwxaORnZvPYh25kDnD3DUC+boPFiiQthSx98MN5AfNY2mfGrbvj6PdyB4nYzlVeZUIQiJ5ZN4wjNtyWffmegr0ezHS3xoVENCy9yVy6EBsDe6a4inkVKSdZMu2ZAz8nDFVNJN3swrLoJk8OsuVuHWfkug8h9cfDuOu2+69wf7FJ9zXsEDRVkFyVjHW3sF4WgjRuncftr8oy59f1l2woC79AGvfj2H4cy8wPcgBA10ptxKPsvt0IlknLmH12Ie8+VB/BOXnefmNKAIXL2bqIA+kN4/x2KqdhD77LmvG98H0Li8BtTuVVIZS7aJRQdTWnZxvcGLuosn01snliy8OYDJsAYvH+GGuId8azcMCBdWX9vDW1uuMXDwbg5Qd7Eo3Z9ETDzLA24hrRzbx2ZEqHnxpDV5F+/lgVz3TVy4iMtiBqiv7ee+TaPo/uZaHhvbC4q7Fl0ImRSZXoESLjoo09mw+SbXbIB6cNgCD3CO8v6+c8QsfZFRfFww1tFukeVjQRur29WzMMGfB8hkEWYopLizhZtpxvtyagPdDL/DCvJF4mMO1EzvYeamRgZMnM9TXmtwDX/HRqTqmPbGCqQN9MPlFAwlZJ7ez4XgpwRMnMWmQJ81pZ9kXU0Lw5Cl4ia7y44ECQqZNJzLCG1MNLNq6CxYo20s5uGU7aSIPZkwPozRmF2eKjekf1AdXCwvsXN1xcbLGUFnJkfWbiKu3J3L2RAZ46JB6Yg8Xax0YPymSUK/bixK141XDdbZ8voscg15MmxFJoHkb0bv2kGvUlwkj3Mk5epIcXS+mTBtFX2czjcCW7oAFHWXJbNp0ConHAMb5w6l952h1iGD2zBE4ynP5fsMBys1DmD7EhrTTUVRaBDNr1li8BJUc3bmX5Hpbpjw4jeH+9r+ZyMmpL7jK8dMXiLl8mRrbATz80AIm+0g4vX0vV9sdiJwxkTA3U41o1x2woK0snT07TlBp2otwxzZiLmRj0u8BFk3si+xWLN/+GIeiTySPTHMnccduEmqtmLxoFv3t2ona+j0ncnWIfHgZsyJc7mgnp/paPHt+Ok+DVSAzZw/HpiOP46cu024bxMgAI1LPxlJj6seU6aPxNBf8+cDZiSu6BRaodn+iTnAorgSPYYNwqE/jxOV6wqY+yMR+ltyKP83eUxlYD5zKwzMHYq5soSA9gRMnTnMlsxr7gJHMX7WEvlZ3LR8UrVyPO86BqFzsh89mVrgVOVH72HEkG48JS5nl38SxY4m0u49h+YxwNLBuo1tggbyN3MQz7D16FavRi1g61gtFYxmpF09x5FA0FS1GRCxcwbIh5sQe2ceBZBETlixkRC99bkSfZM+xDFwmL+HxSX352YJkreUkHt/HnugqIuYtZXKQIZlRh9l+IgffSfMYbVvDsXPXcB75IHOHumtkh1xlqpqGBbLWKq6cO8qBhEZGzpuGbVkMe+IaiFy+hAiLFi4e2Ma2c7VMff0t5vqbI22v53pSNPuOnuN6bROGgx5nw2NDf7V4UD0zLeoou863MGXlfEKt20g4vItvjtex+M1/0bf5Ctv3peMzcyHzBrl1+aZG98ECJeKmcuIPbmXXVRtWrR7KjZ3fE93hz8qVk3DWqSXh2AEutPjz9KMDqYrezQfHq5k8ZSSOQiFWDm54edpjJLirzSplNJTncHDzTootRvLYkgEoy9LZ8vkm8uwn8/6Tg7lxcCuH8p1Y/eJDeGtoh1zjsEApp7XmJru//IYcy4k8O9+Nkx+vI9NrIS/P64ey6hrfvfUWaQ6r2PBKOFm7PuTTFFteeH4J/tZyss/vZ2usgJVvLMPP9M4sRSmjpTKLr177hJt9ZvP60pGYtBVybP2/2dE8ms3rxpKzdSP7q7x47vl5uP/GC6sTQ8PvbukuWKCUSyi7vI2nPrzBE5+sonXPOjYXe/Laqw/jb9JB0o5Pef2YLu/98Bp9W6J56q09eIyZyxAHPfRMnOjt546loeBXa1qFrJX4rR+w6YobL709D0/9Vk6tf5l3ElzYsvNVbDK38PTHxTz+5VqGO3Q/LrivYUFXGI+mntE9sEBMwrcv8maMJx9/tgxfG0NEpals/e4UuoPCEOzdSu7glbwwJxydhhvEXWuj78AgHI20qck8yPPvnmfQyhdYMMgdo/9sj98liZSbMTv4YncBwxYu4YEwNwx1Gtn/3psc7ujHa8/MwtPauMsHE1UFNA4LFC2c+fIjduTbs+bpKbRePsF1vX5MHxOIrakuecc/418bM5j+4ksENV0ipsqN6ZMjcLEypCH9J556cTu9H3+bx8b2xeZXPmp35BPXcmb7d5zIt2Du4umEetug25rBe2s+QzTyYZ6YPgBHU81MnjUOC9py+eL5zynu/QAr5o3EzRTa2kW0ll7kwzc2oxW5gjVzR+JpDiVZmRS1G9GrjwdWQhFJ+zbzfZKIyYvnMzpIZU93CJ+slgPrP+JImT2jQlwRKkXItU2wsrOnV19f7Chk0wffUddnMktmDMVT5TfYxaW7YEHrzRg+//oIuqFTeHC0Lee+WkdUnTl9fT3Qb2pFKrAnfOwoQixL+PStvYg9A+nna46sRYK+qSlWzl708XHDxkz/l7bXmHmI176Ox8IviEB7Ae0dWhgZGmHv0wdfbzvKz2zlm5gWRsydxaQBXuhrAKxqHhZIKTi7k/UnbhE4cQaRTh0kJN3C0j+cAcFeCJuz2fzvzWTSi7GhRly5kIppxBQWzB6Bg7CJ6O0b+Ca6ljEPLeV9wDYAACAASURBVGbBqAAM7nKwEDcVk3AqiswGIYbaJWS2WjBi1BSmB1uSfWYH35+uoO/4Gcwe04ffeAZ2iRVqHhbIuJVwkE17s3AcPIER9o2kF7TiOXA4A32saLpxgfWfH6TBdSSLH7DkxJZj1DoNZeUTk/EwkpN7bjtf783CacwCVs4ORu3Tomgn9eRBdp/IwtLXnz6OerR3gLGlPS7ePnjZKkg4vJ/zedqMmTOHMX1tNTJWdAcskDXmc2TXAWLLzZgxO4Kaiwc5U2jCnMceZbSXMdVXz7Hp658odxjFM8/NwqLmOuejLlOu1MW4tYYmkTWjHl1C0K9gQTsVBXkUVstw8A3ASb9NHZvpyIUivCfOZ3aogtM79hBbbsX8p5cRZtv140V3wAJ5SwlRe/ZwKEXBnBdXMdxeSt6VBM4l5aFtoo+isAxh/6k8GCbgyM5tnK5yZvVzjxJqo01p8mk2f7GDst5zeHftNGzutNn2imyObt/CqTJ7Hn9pDRF2WpRfjebHLXup9Z3KqjG2nNm5n0Lzgax+fAoOGnJr0SwsUNJYcp1j23eQ1OHLU09PRliex81mY4LCeiFsKVLDlUNXRMx49mnGuOpQeSOVM6eTaDSxQ0+UQ6p+JOuX/wYWdDRRmp/HrRZj+oX3Qr+lmLgT+9iVIGPBc6sIVuaxf9NW0qzG8+7T4zHvYke07oMFMupupbB93QZyg5fx3CAJX769E93BExjjJqOsQYGVjS0Wzj70cdbmyq6PWRfTxLiREeg2NyMSGeEXGUnkAJ//jBVKOe2NlVzLyEfgGkigqwHVecns+OEnqlyn8fLS/tQlHWHdpiQGPf0aC/pZdcn48NuHaBoWqDwyKq+d4d239uK95iNWhGmRFpeOwH8IwQ4Cam9dZce6DRT7LWftPAv2PvUscf4LeSxMn4LyJgztHLAxcyW4X291nDh1UcU8q8xh5/Y4HMfOYlKQNeKWck588gLvpIWyd+/jCC7/xFPrrvLQe28yw6/rvam6BxaoPCjqOffBc3xUN5yf3nuAy7v3UGo7nKVTAtCVtZO1/z0WfVzDh4c+JfDWjyx77QC+k2bTS7eFqhIR9v1HMG3SQGzumqgpFO3cSLxIqdCPkaFOKFXaffceW/IC+PTjx3GVXOX1hS8jWvAZ/57bSyNj7f8y5h5Y0Mmm3j2woJofVyxkn90qNv1rHFaKKi4c2EtKqz8z5geT89oLJIWv4LnZoZjoKZEptNASV3D5+AnOxsSQIfJl1donGOpl+Qfnx0HRkseXL71BhsscXn5sHG7mqsWJjLSNz/PsBSFvvP8cA90tf+VK3km5fnebxmGBqIivXvmAqyaRvPREJFZa7Yh1TTDXl1Oek8Seb78nRS+E1U8uJNBCSbvSEAsTXRqKrnH8+00cK7dm8VNPMDbA6Q89BOoyjvLWZydxnvQwS8YFY2OkB8pKdq5ewT6Lmbyzciq+9iYa2aXUNCwQF57jmRcP4Tp9EYsn9sPe+PapUFFpDG/863NEIx/lyTkqWCBALpOh0NKmrTyTC9HnOX0hBYVnJI8vmkKgq+V/zt1LSvnx7RfYekNARHAIbuY6NNc0ozB2YejEMQS7ytn/7w+JaQ9lxaNTCPGy6PLOsHtggZLi2N18+mMqATMXMKO/Aac2bSXPoBeDBgVh3nqLU/ujaPUcxYxwJd9+sY9KfReGRXhiqhDT1NKOgWcokSMH0Mve9Jfd8bL4H3ll/QHabPwY6OOCQC6isV6CfdBgxo7sh7DgMK99kULvqfNYNLUfVhrwzNA4LFA0Ef39JvZdUzD+oTlE+lvR2ipBz8gQ7Y5qUqKOsftEDk5DJjEt3IiYA8co1PNm/MTheBo2cHbbl3yXLmf248+wYkIoxnc2jBTiRrKSYriY1YBH0ADMmxI4cEPBoOGTmRZsS/mVo3y+OQ6LAZNZ+uAwbDWw8NA8LGgl6acNbEtspv+spczsa0G7RIG+sRBJTQFRhw5yKrWFsClzGe9Vy9aNJ2n3iWT1igdw0dei/MohvtqRgnHoVFYtCMNE1eBlTcQd2s6X2+IQuAUwwN8WZVsTzTIDPEKHMjrCjfwz+9gVVULo9Hk8NLqPRsaK7oAFLbcus2P7fvL0Q3hkyQiqYw+yP7qU3qMnMy7YhrLkE2zceBppn6m88OwYOjIvca1aSGC4D6L0ODLKDdWwINDyLkqnVCCXK1AopdSX3+Jy9DkuxFxDbBnEvMfnMcRFQsyuLeyOb2Dk6heZG9j1C4/ugAXt5Rns+eEn4hr9WPvaDEwr0omOTqfZIpAwZwkZp2OQhE5l/jBLLh7dx564OgbPnMkwH0Py44+xYeMplMFL+OyT+bjcCUDQWpzBgS2bON/oyZrX1hBiqUV9TiJ7tm0n13Esz03zIW7H95yucWHliyvpZ6WZyAWahQVSyq9f4sdv91DrPpPXnxyGkVzl9SmirvgaZ86cJiHtFgK/KTy7fCKW4kLiomIoEDkxKsKFnEuHOKUcw9fLB//ikaFes6nsTiZHFfOhoSSLC0ePE3etBL0+E1j9xEwcRbc4tW0jW6958uH6x+jdxTu83QYLFO0UpZ5h3duH8FzzClNN03n+hU2IvIYwpb8t0tY2WjukGPUZxrRBzuQe/YHDhUZMmTEG87Zykk+fIrHFm2deXU6Q9V1HrxRy9bxGJmriRswpTscnca1Ui5HLn2LRMCeqs2P497vbMZn0Iq/P99fIUQRNwwKFqJkb575n7ec3eGzzZ4xz0UEqlSNXHWWLjeJcdCxp17SY9MrzTHct56NZT3HZbSTTx3ijFDXS2CpB1yyYOfMj8TT9ue0pkYvbqa5tw8DCHH1JNVdij/PDD2fRHbaCj54cijw/mqce24jX0x/y2mTvrlpO/PKc7oEFCsTNeXy29AWyhzzF5icH01Rdh1zfHGt9MTdSL7B903Yyjcfx2fuLEKTu5L0frjLo4aX0M5dREHeMH87U8+CbrzEr6O4+X4FULEUVRK76ajSnL8RwPvYajtOe4+VlgzGWVvDtqqUcNljNvs8norkIS3/8WXpgQSfNtXtgQRHrZ84ledzHfL4wlJrTX/HB/hsETJhJuLs2lz75lMw+s1gxcwx+vazR09ZFT1ZDSlQ0GfkFXE3OxWzsYzwztz/WqlgHv3pXBWUXt/D0u8lMfH0ts8NUbvO3CWHh0fdYvL2e599+gTHeNmjiCLTGYUFLDh++/Anl3nN5fuFgnCyEtJbnkpBwkbjLGTQq7BgxYwZjQr0x09dF0lBMcsJFYi6lUdYgIGzSTCYNDfgD3VST6EbObviEbdlmLHtyIQN62d7RqIUz7z/Jx/WD+GDNbIKdzf9fwoKW6wd58u14whctYe5IP6zuGICoJJrX//UFYhUsUHsW6CERi1Fq6yKqvkFCcjrZWalkFAoZMXseU4f63g6CqCqSUraufYatudY8tGI5E/u70JZ9nq82nsdy5DyWTPcnZet6DuU788jK6QzwtenyQbh7YIGcG6d+ZP3+YobOn8ukCAdqCoqRmdnjaG+NoVYDxzd8yq5sU6YMt+LoT0dotB/GqkdmEuaoTeap7WyObWb0vEXMGO7Lz+OwChasfWc3hE7jsUWT8DERcWnXJvZlGTP90fmMsMzhjTejsB0zg4fnDsBBA9vjGocF8hqOfPM9USXGTFswgxF97VGKm7l1I53EC3Gk5dRj2juCiVNG0NdRj5upCcQmXKdZqo2RsS5VGXFcrDFh5mOreHhsCEZqWKCk9kY0W3aeolzXleH9/WjPi+J4roywEVN5aHQggvIkNn11HGXAWOYvjMTFqOvdMjQPCxqI3fwZ+69rMWLJSqYH2CBpqSbn6mUuxiRxo0KBe/8RTBk/EPPaeL746iQdv8ACKEu+DQtMwqb9BxbIm4k7uIWPtyXiNGQ2qx8ajnnHTfbtOESGyI35y2ZinRfFzmNZuI+fxYJJIRrxyugOWNCQHc32XYeochjOiocnIajOIf58PDmqoISmRiibiom/lI9B75HMHGJM1sUU5B4DGNjHmJsx0eTUmjJi8RJG9XXCTAWO1Z4ZqoWfFJlSTkttGRlXkkm7mk1BtQL/0ZOZO8GPgqgd/HimkOCHnuaRgY6dnI3899u6AxY0FSazc+s+MnSG8dLyXmQd2snJ6xICR47GqTWPhAvJyP3Hs3DaIIwUVVw6H09BbbtaV3n9LeIT89APXsC6d2bjeAfwqWHB999xvtGDNa/ehgV11xNuwwKnsax9MJDLB3ewL9eQpWtWMcyp6z3RVKpqFBYoJRRlxvL9d4dRhC7nlYUBaEkkyORSGivySLx0meycmxS3WjFywlicZSlsPXKDPkPGEGbZwsW4syTrDOatZePxdnHkZ7NTHTOVqLK8yKW0VeZxOTaRzLxblDTo0X/e48wL0iZuz498cVqf1799itBfxdm4dxPsNlggayEv8ThvfxjPhLdeJkIWx7Nrv0EW+jDr1kzAWl5FwvHdbLggYeWbz9JPp4ZazPD2ckYgrifz/C5e/iqDOW+/w6JQmzsvfierh0SGUtZGYVIcCVk3yc/Op8NtGE+smIFFQzrr39pMW+hy3l8doZFYLZqGBaqgmplHvmHtjx28u+NNgk0ldIjloBRxIyme5Mxssq/eQuE9hOXT3fhp2ZNEuS/g63cX4GkqJifuIB99Gs+Yj9azMsLu1ysLdcyMZM6fi+dyfgVGHoOYP28SwY4GNFem8tHD7yJa8BbrFgTdu7H95gndBQtE9emsXfDe/7H3lvFRXd3/9jWZuLu7ewiBJDgJ7m7FSiltoaXuvWvUjSotbZECxb0Q3IIHSALE3d19krHncwYo1O5SyOTX+/nn8I6cfebs71nbrr32WmjO+g8fzw1BqZRTX5zC2SOnOZmYTIuxH1NmTWNIoC1t5blklrbjFhyAmaac5qLTLHnoE8zmvMfnD4be3hRTymhrbUekqUV92nlOXUklJ+kqqa32zH/pOYa4ws43HuObvFHs2jwHy05X778/sBsW3KPgXQML8vly0gwuDv+UFfPDKNr9Devi67FztkNfu5Wrm3eQYz+IB2dOJ8y+keR6E4b2D8HcQBtFWxmbn1/IiqbxrP18Lt4WBr/bqa1j3+tP8FXlYL5+7wG8LW//vTDmQxZuqeO5N14gysPyfxcWvPwpxZ4zeGX+AEwkOcRs2sG5EgnWvj0Y1L8foV52qvNq0voCjm/ZxpHUSgw9/OnXtz+RQa4Y/0WqJ2nVFT586UtqQ+fy9OyBOJvfSgXTwvFPnuKL2r68+8QUgh3Uc3Zc3Z4FTam7ePKtM4TNf4hZQwP+GhYYSrh2MZ4qbQdCA9ywMNSmJe8kr72yFmXEDJ6aG4275c2zVbIqdnz4DnuLvXn06elE+lojqkrgwzd/pNZrLI890Ju0bd+xJ8+RRY9OINzH8n8WFqQfWseXOwoYOGcWQ3y0yS9oxtLVFScbY7SUTRxZtZz1iTpMHOlO3N6jiHpOYNEDI/Ay16L0/GaWrbxMwKTZPDAmDIubnsm113bz5vvHsBs1iwen98VeH9JjvuGDrRVEzZ/LeNdC3nn3JDZDJ/DglAhs1XAOQe2wQFbF3u9Wc7TQkMlzpxDla0BGXCx7Dl+kRmFEYM9I+kb2wNXeFLFCQkNdLeWFRZSU1yDXElOacJ6LxVoMnzWTcX090Vat+RWUJZ9gW8w5yiW62JnrUJYRx4VCBcGDJ/HI9KHYt6SwdsUBlIFDmTlnGI53xJW8x+HhD8XUDwtqiV31BdtTRAxe8DgTXOVcPnGMg2dTUJg40CuyH+Fhvtib69OUHcs33/xCtW1/Hn98PB5GMtIOrWflrnRcRsxj8ZSQG2eglS0kxGxh7YEMfEbO5KGxPdGXlvHLmvXsT9Ng3EOz8Cg/x9aYVFxHTmbWmJDfBlrrJPG6Chas37iLMttBPL5wIlaKRmrKSikuKaWmVYGioZiLcakoXMOI8lBy7XwizWaOmIubyI5PoLDBlEEPLGTqiDCcbvZ5Skkt2UlpFDbrExARgq2+kqqMc6z7fiMZOmE8+cJ0JHFb2Xg0j5AZT7Egwq6TFLv9mC6BBXmX2LhWgAUDePEhLzJidhOb14a1kyUdZTlcv5KByDOa2TMm0jvYAklFKcWlpdRKlMjrirh45iqK0Gm8tmgwRjc5XVt5Gvs3ruVAoSWLXn6avnYiihJOsG7NTuqDpvDaNC8u7N3M7ix9HnxiMf3s/0dhwfXTrPlhN4qei3hpqgO5SdcpE7sxqI87OrJWcq4c5bvvdtPuO4rx/o0cOJOPg5Mt4tYKriVeJlMnjGcemk50nxAsVX2+EklDJZlJ1ynVcSO6lydaCgmF8UdZuXwtlb2e4otF7lzeuZEvj+nx1oonCDXr3DB9XQYLpI1kXdjP2x+dZcQ7bzBY+yqfvLMe3bHP8uHcXmh01JMRu4OXP7nAmNeep7dOMxq2XgS4miJqryctdjsvfx7HxLfe46GbC14hFV59eRaX4wuxC48iyEaH9oYyzm1Zwcf7mlny+TIidbJY8Y4ACxby/mO9fuPV0VkNWN2wQN5az/W93/LS+hbe3/gWfu0ZHD9VhM+IYfiYi+loqeT8puW8ubGKJz97jNLPX+OA7wvs+c9wdJTt1OQc5z8LPsLk1XV8OMr19s6+tJWCxGOs33GCWrk9Qf3DGdg/HG9VsGYhpsFVPlvwAe3z3uKDWUGdJdft31coyM3N5dlnn+WXX37p9OerHqhUIMCCV+a+g2jGG3w2L4iG/Hg2bd7B9SIdvHv3on9UP3q6WaIhbyP3agKlIhciezqiLZQtu8gTC95Be8o7fP1Ir5vzXCUKaRVnfzlGe8AohvmaIWRbqLi8iUWL19Bz2TreHGnN7mWP8VXBKHavm4m5emr3l0/thgX3KHjXwALhGMJ8NlsvYe3zw9BvLKWoqo42GYhETZx6/0OuBTzAkzOjMa88wvubChk5ZxoDguxQ1GSxftlHJLjM45PnB9MSd5zTeUYMnzEQZ1NdxE1XeWHmk5QNf5PlCwdgbXjrvKSU+O9e440Lhrz+7lLCnH4b0f4e5fpDMbV7FkgKWfnqB1w1Gs5Li8PJ3fENq2Mb6TVxIiMHBmNjqI2GWBsDAyWpu1bw2cYMPEeMY9zwcJzN9BGLxejqC3mcpWSdPsilUn0iovvgZm1EXcJGnnxzLz0f/Q8PDQ3E4tbhaEUZG5c+wyHbybz+yGhVVH91XOqGBe0Fx3jx+T04TJ7HvHG3jyG0FZ3kjae/QjrkEZ6cFY27URsnN6/jSLYWg8cMVR0daEg+zGc/nsZp1DzmD3WhMO4ilbpuRPb2pOrcVlYfKiFk1FiG9HamNeUUq7fF4zxiJtMHWXF4xeeck/fmsflj6OHa+aClazwLlBSe3cLyDQkETZrNUOc6tm04gcivL6OjQzFqymH3mp2UmEcwY3IIuTGbOF1ny4jxw+ntqEnSka3sSNRgxIypRLlLOXU+AZlNEBFOMg7+uJUsfW/Gjo/G26Sdi1vXc6TSnslzJuPfepxlPyYRMH46c0b1wEwNwTXVDgsUDcSu+5FtyQpGz5pGuF4Ba1ftJlNhz4hJI+nj74iBlhgtXT20lQ1ci7tCdr0OvoE+WCtLiNl+kCJdPyZNHY5dRzank4ux8OhBD0cjmqorqGuSoFDKyL60n/0ZMnpFTWJ2dACSjOOsWHsBq37jmD+9L5ZqCK6ufljQxKVt3/PTuSYipz1AuDSRNRtP0+oQypRJg/F3skBHrIm2ri5iSSF7V28gtkif4bOn0NumlRMbNxNbasSYBXOJMKjk8qViDHz8cdMrZu/Ok9RbBDN5bF8s23PZs+MoBZq+zJodTeulGLbHltJ70gymR/0xhVtn9H9dAQua8+LY8PMu0rV7sPjRCZhUppOYkI+2ozf+HoZknTvOoSsV+A0dx5hgC2rLy2mUKpC1VJB47ATpVUZEP7SQAW5alCRdI61MTGAfL5qSThITV4X/mIlEexlRmXqW7btO0+YcxWMPRVC4byM7LzQSvfRZJvqbdYZcv3lGV8AC4RjCjrVbOVvrx/P/mYhZQylltY10KBXUZl7j7PFLyINGM39CBFrNxSRdLcLIOxBfJ01SYo9w4FIN4dPnMTnIQJVyLaVEiW+YNw1XD7HxcB4hk+YwPlifpFMx7DhVTNi0h5npJ+fwpg3E1ruw+IVFBHbygveWiGr1LECmOobw88pt1LhM5oX5biTu287BDEOmL5qAp4GU9AtH2PbLZWyHLeShKFuqKqpplypoq8nn7KmDxIkH8t6iEdjpK8i5coHcDjv69LYn6+h29mSaMOfBMXiaKsi6cJwtW89gOvYpnhmiz4mff2BDrg8ff/oQnp0MlrsMFgjHEBKP8Ol7u3B5YhmL/FrZ+8NqYuXBPPXQcGyp5uKhnWyON2DRkigKY3aSphfK/BmDMZUUc2bHTg4UWLL0zUX4aFZy5sx5qkz9ibJvZfvq3XQET2HeKB806vM5vmUz+3Itefqdxbg0xPHJB1swn/ASr03x6fTjkoLtqR0WtDeSeewnXvkmjUdXfkYfElnx7kZEox9mQX9XxE2FHN22hi1XLXn10wXI9n/NZ3E2vPTKTLxMpWSc3cuKdVlM/XgZw/Xy2XIsAbu+ExhokM83H37BBQJ5ZPZkevvYqDYbNbT0MNIXUZ99kqcW/0Tgi+/z4gi3Tu/vusqzoL0xmy8efYHkyGdY/bAPe795l5XxGsyYM4/RkZ4YaAtrNB0M9GVc2LCc1Vf0WPD0PHpYKsg8uo3lG7MZ98ZbzAzV5/rJ3RyvseGBUYFc/PIt9slH8Opjg7DWkZB2bAvvfZvAxI++5MFQOd8vXcABi2fY/t6wLs+I0A0L7tFcuwYWdBC//m2WHXXggy8exMdC/47d1iaOv72Mq8FzeGRUADrN2ezaeoLSNgliXQ0krW00thnRb/wkogP1OfPp23x5zprXVj5BLwdjRCWneOL5jQQ8/CIPDvDA6NZZA2k56197h5Na/Xnj2Qm4WKgnBaDaYYGyhdM/LGdzjg2PLOrNpS8+IKbKnLDeflgZaKKQShFZexI10JeMHz5k9VUpwREhOJjqoJTJUBpZETZwOKEuOlz47m3WJ5kz/7mH6etlRUnsGt7dUsTkxYtUbqf6N8G8vOoi/1m8Cv1JD7NofBi2RmpYdQDqhgW05rH69a/I9RrBwqmDfvUOaC+L46sPNiCNnMHcMRE4mWhQlhLHyTPxFLYqVHExZHWNKCzdiR49HH+TSjZ/+i0ZRn1ZMH8MbtqVnD4RS1JJMxqaIjra5BhYehI1bACumjl8+8FaJGFTmT+xP65mnR/sq2tgAbTmn2fFqhgIGsWUPrbknjnChfx6xHp6iJVKxCILwgYNIizQnpbcOA6dvE5NswQtkRiZUolFQB/VTpF57QWWfbuFdt/xLJ7cH928ixy7kqna6RSLQdaqiUfvAQyMdKNo3yrWXJEyYtYMRvVyvbmrfo+d218UUzssQEbh6e18c6iAoCEjCSaV1WsPUm9oT5C/MwZiBTK5Li6BvYkIcaI++wonzyTTIAUdTTHomhHUpx+9g5wovbCNr/Yn4tpvKgtGCimKbh0tkJN5YTd70uX0jBzKUF99EvatY+2pOsLHTWP6YE90Ov8UAuqHBTIKL8Xw085UbHpGqIIhbdlzBR1XXwLdLdFQytHQNMenZzhhIY40pZ7n+JkECiUa6IikNLZo4d6jP6OG+NN0MYa1PydgGT2BeZO9KLoSx4WELDoUIsRKBTJdC/z69KePhxaxO3dwslCP8Q/MINrPQi3HrroCFsia8jmw9RfOFRgwceEUfMSlxJ04Q3JxPWJ9YddaEzO3IAb06/WblKby1nKuHDpCapUBfWZOxkORx6GfNnM4WZNxS+fSw6iUUycvkFutwFBLjkQmBSMnevcfRKhNPQfX7eBCjSMLX5pHsHnnjxddAQvkLaWc3b2T/fFSxj23hIGOt3b5FVSnJXD66HmkQcOZPNidhvx0zh07Q3pVC9r6wjlxLUzdezB0UG+s5SWc3LmZA9fkjFn8CD0NKjh1NJbMylb09ES0tsowdO3J6BH9MKq6zrZ1e6m2j+bJxSOw6vzhQtULqhcWKGkszeDI1m1cbvHi0aVjEedc4vDxK9Ro66Mjk9LRJMXQyZMBI4YT4qiKJKK62qpyOXV8H2dF/XlzRihtxansX/MjZ5oCefKlmRgWXSHmSCJt2iJEGgpaWhXomnkwbFw09q0ZbP1uPVkek3l3yZBfvTk6a7ToMliAjLrC62xd8QPXvRfy2RxfSpPO88uJFBAp0RBpohSJsQyNYkyYJVmxBziUWIDSwBRDTSVyqQG+EYMY1s+NpvzLrPj2B3JcpvLZnDAyTxzmXFoNumZayNslNLbp4RM+iFF9XSm/sJ3la5MY/toypgV0fpC+roAFSrmEivRTfPzJDpwXvsviMLi0fzfHsyUqT1KFQkKjXBuXkOFMHOaNvCCRXVtOUWeog6ZSiVwpQsc2nBmTeiBP2sOST3YQuPADltql8MJ/VtLoFEF0kB0imRwlmpg49mHiaE+qYtexZEUuT3zyJmO9bttzZ9qe2j0LhOxUHXWc/uY/vF/Sl3UvBvPTa69wqMGdCYP90BfJkSuUaBgFMH5KX8g6wZY9Z6nVt8ZaH1oaFdi49WL85AFYaNSy6/Pn+STPl58+eAqDjINsjslC11qIH9dBVXUHpi5hTJs2BGvJJV6e9RYGT//Au2Nd1TLW/rfv0A0L7tFKuwYWQEP6Ad568wThLz3LxGAhdeKtmWwHJfEJ1Jh74udsjpZYhKS+nPRriWSV1yPVtcI3JJQgJ+FvUgovx3G1VI/eQ0JUu+rKhgJiLxXjGNwDdyt9NDVuPLet4Axvv70Fy3GP8vDI/+XUiVCTsIuP1icTOXkc9q3FlDS2IlMKAYCUqvOkInMnevX0QZZ1nbTSOtrlSoR/KBQoDczwD4vE186AyqQ40mp0t7KsWAAAIABJREFU8e8ZiJ2pLg2FKVwrkuMd6I2tiR43Av4rKD6+mtc2ljPliQcZGuJ4OxPAPdrYXxVTOyygneSdK/gxwYjp8yYQ7m2tClwmb60k+VomCisPvJxtMBQybCikNFTkkZiUQXlNG/omTgSE+uFsY4K4o5bU+OvUadvh7+eGuaG2yqUvNSmV3NI6NK3cCPH3xtFSn9LzG1m+MZ9+sx9gVB/PO1Iudp54XQULaC/nlw2buNTiyKSJQwkwl5OdkUZmfjlSfRv8/fzwdLRAT0sMyg5qi3JJS82gtE6EjacPfn4umBvqoqgv4uL1TBRmbgR5umCu3UF5QTbJqdlUSXVw8vAj0NMBY3khP3/9M5m6AcyYPoIgR+POE+2OJ6kfFkBH5VV+XHOYVvseRIfZ0ViQR0VDGzdGRiVKpQ52HgEE+btjqtVGUXoaadlFtGpa4Onvi5eLNfraUFucydW8KoztvfB3seNW6AyhndZX5JNXr8TKxgF7rXJ2/bCB+HYXJs6aRIRL509ghDdXPywASUUquzccokjLkbDeznRUFtMgkd34gkphd8cYV59A/HydMRK1UVWSR1J6FuVNYOPmS5C3K9ZGYuoKc0lNr0DX0QN/Pzs0JY2UZqeTninobI6bry9e7jZ0FF5h69Yj1FiGMmvmyDsCXXWu+XUFLBAyP6SdPMIvJ/NwGjaOKf2daassJD01neI6OZZOnvj5eWBlfDtDiUpWWStVRcXUtWli4+mmyo2dn5pBYa0GbiEBuFiIqa8oIj05g6KqJnQsHfAJCMDdzoiqa8fZtOMsHb5jWfpABOrIwtYVsEA455x3+Ti798VjMnAOc4e533TNViKpq6KspAKFmSNuDmaI5O3UlReQlpxGaZMGtq5e+Pm5YyEcnZQ0UpydQV6VErfgYJxVQXCLyUxNJb9agrGtG/6BvtgbyUg9e5ht+5JxH/8Qcwe7qCVnu/phgTCmVnE99gB7ztUwcPZCojy0qSrO5lpaNtWNCsyt3AkSjg+Z6f1mcSCTNFJSUkA5tvTysETWVENeagolHRaEhgdgoiGhpjiX1NR0SluUGNq4ERLkj7NRBxkXj7D65wSC5y1hTj+nTl90dB0sgI7GcuIObmRNvCkvvT4fL90OqgqySL6WTq3CBFcfP/z8nTASi5C2NVCUk0pCejFyHeFvwYR42KArVtLaUMG160k0GHsTHewCrbXkpSWRmldBu6Yh9j4h9PJxQNRUwsmNK9mZ68lr7z6Iu74ayHIXeBYIrvQttfns+HElVw1H8OZjURh01JJ9PZn0nDKkukY4+/cgxNsRIRmYUi6joTyHa0mplDaAnVcAwX4emOsoaa7K4VR8NpYBfQnSq+L8xWtUtcpV82Jhqo1IEyObIPr1Mubsd8vZVBvER2/OVQXW7eyrazwLhJMIUqoSt7LkkxQeeutRrIoTyaxqRwj7pqozSjT0PRg4rBc2unLqitK5kJhBXZsSS48eRAa6qdLSC9AmO/E08Y3mDO/XCzPtdioyk0lMzaZWAobOgfTv6Yu5DhSd/IpHPyzh1Y3vM0ANmXP+7lt0w4K/U+gv/t5VsEDZVsaelT9yzbAvD88ciL2RtlrcnlTVVLSSuH8N6+M0mPHwLHq6mP5pFoV7lOw3xdTuWaA6clvE7u83kWMezowJkTia6alNO0VzEbtWrSNJN5S5UwbhbqWelJOCiOqHBdBacomffjyJfsQIxgwMuJHtQU2XorWEmNU/kyDyZ8rkwfjbG6nlO3UZLEBKcfwxtp3Mx6NPFIN7eWGi07nnQm9/CgEaHmfzwUzsI6MY0T8AC131/FZXwALkjVw9/AtHsxWERQ2jf4Adf5r1tVNsUUrF9RNs3ZeCSUgUY4eF/Bqfo1Mef8dDugIWKIVI1qeOcCqlEZ+Bwxjcw4lbWa06uz7Cb6XEHuJofBVuA0YxItL9N6kqO/P3ugQWoKSlJJXDB09TqOnOxMlRuKop9a2gjayljAtHDhGbKaXfpKkM9jbv9EWb8DtdAgtQ0lyRzelDx8hoc2LczOF4mqppq1/4TlXZnDp4kPgaG6bOn4i/MJNW06VezwJhztVBZc51DsecpdW5PzPHhWGihkw2N+RR0FKVz5l9MZyrtWHOwon4qMGDrythgZACUIhBs237OSyi5zBzgAvqmqmoduMzhfgcR9AbuoBFwz3U9lvqPoYgWIO8vYnMc/vYeLqWUfPn0c9NPZsMqqWzvIPqnAus+eEwZiMWsGCYeo6sdRUsENqStCGfbV+tJMNtGi8+0BvDTk5BertLUyKkp93y4XLi7Kfy3pL+ne4NdDfdZzcsuBuV/uSeroIFglFWZV3legkEhQdhqa+lloXULViQdvk8RWJ3+gY7Y6itnnREwm91BSwQtKvJiCexWpegEG+sDHXUpp2iqZhz8TkYOPvh52SJnpbaeo4ugQUo2shLuEKplgP+Xk6Y6atrCAZ5SxmXz2Wj4+aNt6s1BmqaLHUdLABlayVXk/LBxAEvN1sM1QgLStPTya1W4uzjjoOVUacHhrzV/XUJLBBSdNbkcS2zBkNbF7xcrNQKCyozk8mqVmLn6Y2btaFaFmyCfl0BC4TdjOaqIrLzKtGydMTD1VaNsKCJgvR0ytt0cfb1xd5Yff1D18ACYfbcSkl2NkV1Spz8/XBQKyyoIiMzl2qlBaFBHhirqc/rGlgASmkrlYV55Fe1Y+sTiIsaFqG3FrytdWVkZOTSauRJeICd2hZswu+pHRYI4Ki1geKcLIo7jAkM9sJUTbYgzIda64Xghzm0m7kSGuigluB8XQkLhD6vo7WO3LQ0qjSciQx1Ups9KAWvmOIsrlxvxC8qAqdbuXnvcQ3x34p1BSxAKUfSUErC1XyM3YIJdFHPkYobsEBKQ1EqlzOa8OnTB2dj9WxodB0sELwLZNRkX+Z8oRHRUYG/pmrufHNQomgu5nhMCtYDBxJip4YIzHfx0t2w4C5E+rNbug4WqBLnolAqEYk0EHW+584d1VOikCtQaohvutbfozh3UaxrYMENmi5XCKlL1aydkNtYKQQ10RDSpKr16grPglsTs67RTnnjjJeGer9RV8IC1QApHGdBODMqUtsiVGXhCgUob/6OGm2vq2DBr3VChIaaG9ONbwQiwfbU2Gq7BhbcGCtUx6xEIkRqHSyUKBQqf0tVu1Xn1WWwQNVou0i/m2O6UiRCrMbv1FWw4IZ0t7XTUGOdbv+O+sfaroAFN7RTIDQn1Rioxsak0k6hvNHfqemHuhYW3BBLqJNQNw2xevsiYbxQKEWIb5w9VdvVJbDg5tur5g9dNNYKNi5W4zfqSlhww/BArlCo7E6tFiHECpKD5s309mozvP/y4L+EBTcMqPv6MwWEDv3gwYPMnDmTxsZGlaufp6enmidn///5FoJ+Aix47733unX7h59V0G737t0IC7fZs2djb9/5ubn/4Sv9T9wuLJwEWPDGG2+QlpZGaGgoK1asIDIy8sbiqvv6rwoI+v0eFnTrdndGI2gnpHHKz89n1KhReHl5ddvc3UmnGlNXrVrFq6++iqurq6r9jh07tlu/u9BP0C4jI4NDhw6pxtkxY8Z063YXut15S2xsrKrtfvrpp93zu7vUThgXTp8+zciRI+no6FCNtTt27MDd3f0G2O6+/laBoqIiXnnlFZXd2dnZdbfbv1Xsxg2C7eXk5PDcc8+xb9++bnu7S91+f5swdvx+s+EvYcGJEydUi2AtLfW5F95jPf7Piwlp9a5fv87333+PRCLh3Xffxdra+v/8vf5XXkBY8H733XdMmjQJKyur7kH4H3w4QbuEhAQqKiro06cPJiYm3QPJXegn6BYfH686wlFWVoazszNz5szBzc2tW7+71K+8vJzLly/j4+PTveC9C81u3SLY3tWrV6mqqiI4OFg1VnSDlrsTUJiwnD17VgX6LC0tGT9+vErD7kXH3+snaCeME0lJSdjY2HTr9veS/eEOAbZcu3aNadOmdc9T7lI/oW8TwPKXX36JTCZTjbWPPfaYqt/rbrd3J2JDQ4MKsAibaqampt3jxd3JprqrsrKSbdu28eSTT3bb2z/Q7datQpudMmXKH9a0fwkLBPcroaPU1FTfufV7qMe/oogwCCcnJ7Ny5Ura2tp4//33VcIK/989Cfz7TyTo9O233/6pQf596f+377i16L0FC7oHkruzB0G3K1euqLwybsGCuXPnqnY7utvs32t4a+Fx6dIlFSzw9vbu1u3vZVPdIWgnwILq6mqCgoJUC7dum7s78QTthF3KXbt2YWFhwYQJE1SL3m79/l4/QTsB8AlzFWF+0q3b32v2+ztuwYLp06f/88L/j5YQ2mZWVhbLly//FRYsWbJEtTHU3W7/3iiEdltbW6uCBYLddc/x/l6zW3cI9iVAeQEWLF26tNve7l66X+8UYMHkyZNV7fXOqztmwT2IKRTp0pgF9/iO/+ZiXRez4N+swr29W9fFLLi39/u3lurqmAX/Vh3u9b26MmbBvb7jv7Vcl8Us+LcKcB/v1aUxC+7jPf+NRbsyZsG/sf73+05dFbPgft/z31T+/yJmwb+p/p3xLl0Zs6Az3vff8owuj1nwb6l4F7xHNyy4R5G7YcE9CnezWDcsuHf9umHBvWnXDQvuTbdbpbphwb3r1w0L7l27blhw79p1w4J7104o2Q0L/rl+3bDgn2v2+xLdsODeNOyGBfem292U6oYFd6PSn9yjfligRCaVglgTzb+INq2USZEpxWhqqTkS5z1q9N+KdcOCexe1q2GBXC5DgUhlh/cTYV0plyFXRRK+v+fcq3JdAQuEdDpyOWiIxWqP5H+vOtxruW5YcK/KdVXqxHt/v39zyf9bWHAjQ5CQjUhDrKn2TDed/R3UDQtUUfyFDEpoqC9St1LIliNXRaHX1BSrN+r47z6AWmGBkEFJLkeJ+I/aCdkyFHLVeHlXdRaeJZOj1NBE885I/beeoxChqdU12nUNLBCyOgj6KdDQFNrl/cWiV8rlNzIyqZ7V2a3wnz9P3bBAqZQjlSkQa2qpPfPZP6/9vZf4t8MChawDuVKMlpZ6Ukfeu3J/X7IbFvy9Rn96h7phgbK5mNjYLMxDeuJvb4zm73owRXMZ588koHAOI8LHGp3fp9SQNpB6LZmiqkbkQrR3pRJ91yAivB3Q0xJRn5dKck4xTR3CQK9EqWVLSO8A7Ex0EcnbqMxLJy2vAqmmCe7+/rhYG6PVib2oumGBvLWKjMQkiholqgFXGEtEKNGydiPE1wNzfe3bg4JSRmVeCim55Ug6hEkJ6Bk7EBDsg6WxLmKRgpaqIjIzc6hoEmHn4YuXqzV6QoNvqyHpWirl9c0qnRVoYOEZTJCLDQba6ukQuhIWyJrKSLyUjszKnQAvB4z1fhfDRNlOaW4WWXmltHTIhBxGaFo4EujrjY2J/q8DkbylgsTLSbSauhHs7YypvhZKeSvlubnk5JfSojTC1dcbV3uzP9ryPbbR3xdTPyyQUpZ+jYwGHby8PbA301dNbJUKCVUFeeTkFtMo08fJ2xs3Rwv0tP6Y5knZ0UJpUS5Z+WW0CW3PyxtXG1N0hAmgrI3yohyV1q1iI5zdvXC1Nb/xHIWUhqoi0rPyqW7TwMbFA29nO4x1Oy/mTFfAAqW8g0ahreUUUN0mwtrZAy9n+z/UQy6ppygjndyyWiSKm+1bBJomNnh6eeJkYYCktozcnFzK6jowsXPF08MZcwNtkLVQlpNJTkE5TTIh5ZYYAwtnvL1dsTPXU8tipGs8C5S0N9dSnJdDQVkjOuaOeHm5YGmixx8sTdFBQ3UpWdl5VLaIsHJyx8vFHlM9TeRt9RTmZZNbXE27TIheroW5nSteXq5YGIiRNFWTl5tLQWUjuuYOeHm4YWem/8ff6KR2qzZYoJDSXFtOTm4upfVSzOxd8XJzwcLgdlBnRXs9BZk5VLbp4x7og5X+n7RZmYSa8mKycwqo79DG1sUDLzdbDG62b0VHMxUlBWTmldKhbYKrpw+u1iYIf5ZJmigvyiW3oByptjmuXl4425qi1UkLFvXCAjlNlSXkZJcisnYj0MPmZn+voL2lnpKcHPJK6tGycMTL2w07U90/WIRC1k5DeRHZWbnUyXSxcfbA093uV+2EAh2N1eRm5lCjYUNoqCv6NzpVla0X5WaTX96ItqktHt5e2Jt1bvtVHyxQ0FJXTlZ6DhJLX8K9rO5oP0raG2vIzcygSseJyCBntP9LW1LKJFQXZ5OUVY1NQC8C7A1v3q2kvamW/IwsasU2hIa4oasaKtqoKc0lObOINqnQvsXoGVnjHeSPg6nOfbfaroAFQh2qirJIKZHi2zMEewNhnFOiENpiST4ZqQW0aBrj5OmNp6sl2n/ZnpR0tNaTk3yNIqkVEb0DMNFG9ZzasnySMwtpQxc7D3/8nS3R1lCo7s9NTya3vFmllUhDFysnLwL8nNDrpMyN6oQFwhhbX5TG+dQOwob0xvbmJ1fIO6grySE9q4BGuT5Ovv74OFn+SV+kRC5roywrjZS8CkT6Nnj5eeNiY4TGzW9QWZRNcnoRMi0zXH398HY0Vf1NJqkn/VoSRdVNCGljhRSeRq6BRPg4dkqf1yWwQKlE2lTO1WtJVDTKEKvWRSJV+kRtIw/CIz0w+BN7U8ibST93miKTHgwPsb89z1DKaKrMJyE5l2aZGEf/UAIdzRGLlMhaKkm5lEhxm5CEW1hf6GLv1YMeXuZqG2//qgPohgX32DWqCxZ0NFVTVVdPftwePl6RwYR3/sOsSKffLiyUraQeWMsbn+3BfeH7vDYlFJPfLQoUlZd4/b3diOyssTXWQSSXYRQUxcQ+fhjrtHHmy6/YXyTFzsVK1QHKtN0ZOm4w3tYa5J47wcm4dFo0xSham2gxdGfEmBH0dLVAu5Pyy6obFkgbCjh/8BgpVS3I0EAsayYtORWZ/xienjcaL0uj20S1o5KYn77haIkurlYmaClB38KbgUP74GJlQFN+IocPX6GyvQ25pI3mDi0Chk1gaA83NItPsuybU+jaWWBlpKMCDfZhQxkS4q6aeKvj6jJYoGgl5fhGPvv6FA6jFvDojP44mv9uwicpZsua7SSUtmFjbYyuSI6mvR9R/SNwtzZBU9VptpJ1fAsffncI/cHzeWpmNJ7mkJNwmmNnM2iRypG3SFAYONB31BB6+vx2sthZGqoLFijl7TTU1lFbkcX+zRu5JArl0flT6O9liUjRRu7Vs5w8m0a9RI5C0o5C15peQ6LoHeiMsc4dQEnWSNrpo5xKLqRRrkQqaQd9VwYNG0yYlzFl8ec4E59KpUSGEjkyDQf6DB5EeKAdkvwETpxPIK+2DaWsnVapMSF9BzG4t/dvFj/3o6XaYYFSQlHSVS5fvkZhUytSZQcdWBDQqx/9e3piecciTtZcTtL5cyRmFtOkFCNWtFKUm0eDWQDTpk0k2KiBi7EXyCpvAJGMNrkOTsF9iI4MwVpRyOENu4kvbcPY2RodNDC2DyAiogeeDsKEp/OvroAFbdUFXD4bR1JuGVKllLY2OVa+vRg0uC9elnp3VKqDirR4zpyPJ6u+A5FSSrvcGN+efYnuG4BOZQK7Dx4lpUqEk6UpGkotbD2CCY8MwVJeQXzcOS5lltOhkNPeLsLSNZShUeF42xmpBbSoBxZIqcpJ5/K5S2TVNNKubKddpodLQF+GDgjBSkdGY101xWmXOLz/FDWWkcxdNJNAy9/26UpZC8XpiZy9cJXiJjlI2pFpmhPQtx8De/tiKK8j59olzidkUC2V0yFpR9vMiwGDBtHTRZPcK3GciUulSQAHHR1omLsRMTCKSF9rOiMPlVpggVKGpKWRqvJiks8e4+iFQjzHP8TDY4LRRklrbRGJceeJS6tA1NFBq1QDC7dgho8eiLv57cWoUtpCcVYSp84kUN3QirDbKdMwwityMNGRvujJmqmrriAr8QL7911GK3AiTz05BEuRkta6MpLOnSEuuRCptghZhxID50Ciowbgb3drsXz/7bizYYFQx/aWJmoqikmNP8nOoynYj17Ka5MCEKOgo62F2opSclIusivmLNKec/ng4YEY/FVVlHKayjM4sH4V2xIlTHz+TeaGWSFtb6a6soL85Isc3BOLImwGzy0chpkmSGqLuHBoE1uvtxLgZIMYDQzMXImIHoivrf59i6ZOWCDApaaaKspKsok9uJtj1W688Mpiwq11kLc3U5RynpgTSbRJRaCUoxCZETp6FFEhDvzZbEwhbaEw4QjffLGeat8pLHt+Dg5aLZSkXuDwyXjKlTroKCS0KiyJiB7OkJ42NOZdYcP6LRTreOJtpoUCPRz9whk0IADjTtofUgcsEGBAc20l5aUFnNm1mb3JLryz9gVCjAU40k5l5mX27z1Pva42YpmEZpEJPYdMYGSoPberpUTe0Uz2pSPsOpeLSEOMWKZErG1Fn2kTCbfVJP/KEWLi82lvF0hfOxINKwZPHs8ATxMaiy7z4Se7wNERJxOhtwDToMFM7uuvAln3e3UNLFAgqcnm0OET5Fa1oyUWI5LVk3oxHXHPuSx7cQRmv8ICAZA0U1VZRWXhZb5b/hMdY95l9cKwmxtJcqoyLnD42CWKZZpoy+qpkVoTNWYSw4KtqE0+wBfv7UGrby+steS0y/Xw7D2CEREOd3yT+1Xt7sp3w4K70+kPd6kLFjSXpnE9p4T0Uxt5/+tSHt/wHY9Gu6L/6y6kgqrMM2zZuJ1Du8/jsvQr3p8Tganeb6cWtXGrmPt1DtNmRONqYoiRiQkWdg44WBqj1Z7Np4u/oDqwH9FhThgaGGBqboujow1aDYl89c4qqlyimDoyGIPGVH78fi9a/ebz4gP9sTbS6ZQJobphgULaSm15JY3tMpQaIqoSj7LpYDbuY6cxa1go1gbav9ZDVpXIl298TX3wKKL87NAzNMLK0gZbO0sMqCHmy684VuvEiLGRuBpLiN22gUzL0SydEwWXv+O5ve1MHNMLNzMTDExNsLJzwNbUEK1OAiu/N76ugQVKajIvsnvTdrYeyMF/6qM8syAKV6s7Fx3QUXyOd1fEIHIMItLPCXMjQ0ysbXCwtcRQRwsRCmqyL7Jl2x5izl7DdMhj/Gf2cDzI4scvNpBvHMyooWFYteewc8NB2v3HsGBmNN62Bp1iZ3dqpy5YIG9vpCg7m7ycRLatXkui2UjefmERwwJsoDmHjcu/4lyLKyNGR+GhWcSeDftp8RjO/Nkj8be/PQ0U7PCbD34gzzSU0aP7YtV0nQ2rT2I0eAazo0w4vnY3JUZeREWHYUUx+37aT5PPcOZNCCR73zZOlunRd0h//MzbiN26i+tKL2Y/OJX+vsKE8P4vdcMCaV0WOzfs5HqdMRFRkXiatREXc5S0DgfGTh9Hf1/bX+sh7KY11NRQ39yGDKjPTuDwsWvIPSOYNj6cpot72HS0EM/+QxkUZMCVw/u4UG7C+FkzCNfPYcOqk7TZeRPRxxMTPQPMLW2xtTLDQE+z0+1OUF7tsEDexPVDe9h7qgCL0H70DzKj4PJxLhSKiRgzlTG9HW9PltvLObxhLXsTmwkdM55I+1ZObttHSocL0x+djXtJLFuOJqDhGkpff0d0DYywtrbD2kyT7HMH2X40BWP/SKLD7CmOO86R+GoCR09n9shQjNTAR9UBCxSSSs4fOMCRi5V4Dx5ID0cpFw4f4VKpIRMenE+0q5jC3ExS406x95cztPuO46WXHyHU+rfjbEdtLsf27OFMnog+o4fhoizixL6j5Ii8mPP4XFwahXStxyjX92fk4EDkJcmcOp+HWXA0owI6OLLtIDla/kweH4pG6VX2H4mnw3UIjy8cjbPB/c+e1QILFBJqK4rJTE7m0vEDHLhSQ99HX+Hlab3Q7qgn5ewxNsckYRYRxTBfY4oSznM+uY6eDyxick/bX9tXe3UuJ/fv5lCWiCFjhuAmKuVkzFFS2r145Nl5eOnUkZuewpXzsezdcw276MW88/ZYrOTNZF06zpatpxEHDGFcPwdKk85z4Ew2rkNm8+jEnnSCdKoOs9NhgbyDhspiMlOvc/n8YbYdySbo0U/4ck4PxEoZzXUVZCdf51pCLFv3XEB/zKv89MII/hx/CJ5EVSSdjWHLxv1kV+sx+j8f8Uhfa1rqK8hMSSXl8ml27zmP8Zin+OzZCZhryqnNucqe1T9x1TyC6ZEeiHX0sbSyxtbWGiPd+x8p1AcLlEjbmijJSiE1I4mju7dyqj2Sr1a8wQBbbVoqczi46kt+LnLmmUfHYNyQy5EtO8mwGsuHb07B+vdVU0hpLEtl//qf2H0yDYOgsbz29uPYtxdyZN1XbE0zZt7iadi1FXBYeI7JIJa9NAFZ4i98ueYs3lPm0MtKE7GBBfa2NlgKc+tO8gjqfFggLPJbKMlKIiUjk2Ob13E4N4Kfjn9AL1MFrfX5xHy9nD2VfixZNARTSQmHt20kTjSIj96ej+sthqSU0VicyIplKygOmsTDQ7xRVmUTs24LpT2f4IM51uz++HOumPfn4TGhiKoz2fbVGor7PcEPT/Sh8uImHv8+g2lzxuFhpI2ekSmWDg44mN+xeXcfU5UugQXCVk17CxWVlbS0K1SwvSjxAD/vKaTfQ08wZ6jXbU8gpRJJYxmp11LIzznLZ++sxXDpNg49E6nyFJA1FbLli485LQ1l/tQBmCtK2L1mJ3Xe01m2uB85uz7hjdVNzH9rElZyOfpmNtja2mKjJg/I/yZ9Nyy4R8NUFyzoaKqirLaFhrTdPPnsWSZ+/gmP3AELpPX57PlpC/lWTugc2kvZkKd4eXo4Jvp3TmLkJK17haVHJUwdHIRGqxSxlhWBg/rR29sWjYpYFi/5Cf3wCLwsBL80Day8ehHVLwjl1XUseec4w159nzmRLhhqNLDz9af5sa4nn721AF8b405ZeKgbFtz5WSXVaWz8diMVVgOZMa0/rpb6v6lDY+peXn1ZQ0x0AAAgAElEQVR+K8Z9B+BurqABAzz8e9E/3BuT+gu8sHgd1hOnMcjbGIVcE1lLBU06bvTt7UTyqlf4ONOcUaFOaLYq0TKyp8egSAJdrdD9/dGQe7S1/wtYIG3IJWZbDGUdehQn5KEVHM2DM/vgavPbnYfqK1t5c/UxDFz8cTXRgw49nEJ6EB7mg5WRLrK6PI7tiCFFZkRbVSIVdsNZPG4QNgW/8NJHpwmd/wizRoRgqVnHni8+Zme+HQuXzKSfv22n7Kx1BSxQyiXUV9fS2FLG4S8/Yk97T55auoDhATYoG9JZ8/6XpJj0Z97c8QQZFfPTJz+SYRTB3NmjCXYy+vUVZWVxfPTBzzT7jWLB9KG4tCfw+XsbaAkZw5SeYo4fycC+7zBG9fPFVFnExrfe5Ig4nPkjnTmz8SitPkNZOHso3pYapOz+mg93VxE9fz4zov1uuO7e56VuWNCUdYLlK3+hw2cYC6YPx9NUQfL27/hybwFhM+czZ3QPDP9k/dReX8CxXb+QVGvGoHEj6OWpw6Xta9gR18qAKTMZG2nBxR3r2HlFQtSUqfh1xPHdhjjkdu74uwieMvq4BITRK8ADa+P/5vB77wKqGxYoGrLY/M1GrtSZMnhsH2y15LS1ttCq0MXJ2x8/N4vbsKCtmL1r13O4QI9x8+cywrWNA6t/4nChAaMXTMEs6RA7Diej7+aNk4Um7XqW+AWHEeYmJnbrJg6mazF2/lxG9xR2Po6xctUBGl2iefyRMbgY3P9i4/cqqwMWCMfUkuKvkd9kQGifnjjp1XJi1zb2Xmkh6oF5jAs0o76ulurcRHZujSFLK5RnXlpIj9/BAklNAQmXk6jWcqLfgBAMGjPY9/NGTpeaM23JTAyu72XL4TTsh05mgIOYphYJbR0iTKyt0Sw+z+Y9idhPfpJnxvhBTQZ71q7lYJ4xc19+hiin34LZe7E+tcACpYy25gZqqipIuXCMbTHJuE1YxIszeiOqyWL/tu3sSdFmyozBWCvbaGmT0CFVYhPYm1BXs5uwQElbTRHX4hMoEzszaEAo+vXZHN6yjcO5Jsx7fgGhFnLqaqrJT45j96ZD1LtO5523x2DRUsKZ3RtYf7ySUc+/zrRAE6oy4ti8ZgNpRv155bkHcL5/6dQDCwTPguZGamrKyUo4wc9rD6E3YxlfzAm96VnQTG1VBYWpcWxdu43S8CX88NxIbo8St61AtSuecplDJy7RrKmNMq0Ai9nP8VA/ezokzdRUVVGUkcCOn/dS5zeNj56fgLm4jYLEWFZ/spE6z3DC7LVoEOvj6BHCgIgArA3vn/apDxaAXNpOU20lFeUFXNizjvWplrzx5dsMttWkuSyTX1YsZ29Hf5a/Mwfjuix++e5rDrT14+P3Z+Hwm6opVIu4+CMxHEpvwNmgnaJyYx54fSmObfnsW/01+2r8ePuthdi15rP/+y+IaQjizZcnUXfoBz5dn03klCgMZQ1IDF2ICA8n1Nem0+YsnQ8LQPAsaKqpoKKqksQ9K/lkvw0rD75DLxMptQXn+ODRt2iat4IVswNRtjVw/ZeveGVVIU+uXsEY55vjorydmswzfPj5GQY88yzj/YxprS9g61tPs75lFps/jSBu1xl0woYzMsiSlqpM1r76H2LdH+KnZwaQuvU9XjjUwPSRfRA1tqKpa0tIVD96eln/qefHP+3zugYW3PFWSjmNRYms+m4zTQGTeGpGf0x/w5MFz4ImKoWNy+ZMvnnoabIeWMehp/sgEspmH+GFpV9h/9hbjLeTUt8up72pCamhB0P6OXHy46W8e86Rh+b70FFai5adF5H9BhDs2HneU3ercTcsuFulfnefumDBrZ9pSd3C9Dm7GfbBBzwS5Yq+tgZIG0g4sJV9SXqMnDuA0o/f4HLvxbw0vdfvYIGEC1+9ysdJOkwaE4mxvI2cU7GkGEby0vPTcKw5wTNv7sG63zBCnXTpKL3G/kstjFv8GKFl23j6myTmffwpE4Js0deUEf/107x6zZoP3n6SYHvTm67l9yjczWJdBwtaSdz8GR+dhPlLFzLY3w693+34V13ZxEvvn8Z3WBR+dlqUZCdyMQ0mPvEIA8Tnmf/Eduz69aGHsy7SZgkKHSM8wgYzuKcpZz5+nc1NLozs64+RtJGkk+epdR/BYw8Ow8vaUC0uzer2LFB21HHt8D4O5mgyaJgvKZuOUm7Tm7kzIn8HC5QUxf7MZ5svYtUjAl87E+qTrhBfrsfwuTMZEmRG9pkDnEhXED4wlKJL27kkjuThsQMxTPmZ51ekMXrJY0wd7IuxpoTzG75h9TklMxbPZFCIE/d/evK3Nqouz4Lbv1LL/rdfZHWlF48teVAFCwT3tIs7fmL7mVIsPD2wFpdzObmVoNFTmDqsJ7aqs5Y3L0k5B9evZX9yE87eHpg153CpUJNBU2cwIsCYypo2TGzssDEWUXL5ICtW7kXeezKzwmDnqlPo9ZnAghmDcDHWpOLSRt5YmUbIlOnMHh2Myf8ALGgriuO777ZSoB/M7DkTCLHq4PS6z/no53z6P/IET8zpz++8wAEJmSe2sjomC9fBk5gxPBRzHQVFCUfZtOMkNdrWeDnqkn89B5FTJNNmDEMzfQ+r9qVj5NWDnq7aFCUnktVsQfT4iYwId++0c6d3Wp+6YYG09DJffLqe08Wa9B3go+rz2+VaWHoGERnRE0/bO45XKFpIi41h07442s2d8TeXkpxWhlHgEGZPDqX42B5+OVOIU3AInlYykq+mUiV2ZuTIYKrPHeZMiQXTHplHtK8pkpIrrP5xH7m6wTzy2Hh8fjtTur9B4mZpdcACpVyKpK0duVJOc0UeV8+eIvZaARpOkcx8YBxBN92x20uvsu77n7nY7MnSlxb+wbNAIW2nTdKOXN5OVXEWF87EcimtEuueY1gw0Z/Mbav5afs1LKOj8DCR0SSRo2fhSUQvb6TXD/BzTBZBj77C4wOcUUpKObVlDbsutzD06VeZ4PVnS8R/JqlaYMGtV1C2knI6hh/Xx2I5dB4vzgqno+gqW9b9wLYUBdF9QzFqb6FNoYu1sw8RgyPwsb19nl4ukyJRaSelrjiT2GOxXEurxKznKBbOjcZOdQBcSUXqWdZ9+zM55uNVsMCsPo9jm1axKU7KA8veZpSrHs1FSezbtJYzrd48+dyj+Bp3QoenBs+COzp78uJi+PaTDUgmvnkTFtz6q4yK5DOsWb6CJP+FfP/8qD/CAoWU+pJ0Th2OpVDTiwgvMde2HkA8/TkW9ne4+SAZ5ZmX+enrNeTYjeGjFydiLmomJ/4EK785gG7oAPq6apGfn831jBb6zHmY2f3d7nszSJ2w4JZC7XXFnN70JcvPaPDSF+8w2FYbaXM11w5v5PtdWbgN7IVVRxkJCRW4T3iIpRODufMApUzSQE5CLDGninCL6o9dUSwH4uGB15/EQ6OWpBM7WLnjKo5hvbAT15GUmIvD8Id4dLgTV7d/y7eH25gwezB6reUkXUuiRieIxc/Nxc/k/mGLUEd1wIJfraulhktbPuCZ1Xp8c2AZvY3bqUo7zMsLPsLynS18NMIZFYi6uIn/vHeIEV+sZ67vTQ9IhZy2+jKuZzbiFuSNubiZtAv7+OqzrYhHvMKnj/dG2diK4GJRknSG0+cvcSK+kkGLXubh3qacW7OMzxPEzJg2BL2GarIuXCTHpA8vvzQTN8P7B81dDQvkHQ2cX/cJy08Z8PxnT9PP9q8opXDEKI33R0zh/OS1HH66j3D2g6pL61k081tcljyKn3EHba2NtGo6EN53MINCDNi77HFWlfZlySwfFNVFXIo9R7P3A7zz5DDM7l+ufzSYdMOCfyTX7ZvVDQuaUzczY86eO2CBkpLz2/h2WwLOUTMZE27Eidde40rIgzw7fQCONkZ3BEGUUnTpNEkSC8LDA7DQhcKDXzLn/TQWf/ku4xwaOZNQgmNAGH4OxtCQyFsPvU7J4MUssU7k9VUZPPjpp0wMtkVPU8H175/h5XhL3n1z6f8cLJDXXuOjpz+lPHwuz88ZiJOp7h/cjJtLkzlzpR6v8GBVIEdJ/gneePZrNMc8xyOBuSx6ZhWmfaezaGI4dtoSEo/u5HiNJ0ufmIxJSQplBi6EBrhhpisj8ecPeHmHlCVvLWVEiINaFh7qhQXt5J8/zMadVzHvO5RhPfU59PUuiixCmDFrMIEu5nfErVDSkJ9MYm49dn6BuNqY0Z51hNeXbcNo8DRG+7Ry9GQyZgH9GdHTlvO/rOG8PJSFk4ZjlrWVl77PYtySx5imggXtXNr0HavPyJj62AwG/k/Cghr2vfUia6q8f4UF0tpc9v+8gSPXKzFzdsZYXsH1rGa8BkxgzpRBeN4BlFrKrrNt/TbOZTRi5+GAblMRqUUyQkbNYOboPjiba9JQmkfC5XOcjo2nWseDUdMmEqKZzOfLD2HYbxILZg7CxUiTqoStvLEylaCJU5k9Kuh/AhbQXsulE8c4eSkLjM2wMtWm9PopfjkvY/TiJ3liTt8/wAJ5Yw5bvl5NnMSVafOn0d/TDKT1JB37hU0xF2nQs8LFXIOS9AKktqFMmTMBX706sss6sHX3xtvBgJK4PXz143H0/z/2zjq6qmvr209O3N2dkIQ4UYK7u7tTKtS9vb1tqd2WtlSgtFCsQJHi7sElhBAX4u7ux79xQkqB0ntpyDnlHV92R//h7L2y12/PZc+ac66w8SyZPaxD3L8fHFaUDQuE+ddZ8cVqjuUZMXPuFHq76lMYf4Uz8VV4DpjE7NFBd3c8JIrkuCcOsvdEHHIzG+yNxeSkF6LZpTczZgzHRlxJQaUc527uOFmok3xiO2v3JWAdFoZFdQqxJRZMfXp+KywQlsSwccNhMjV9WbJ0LN3+j8CC1mRoigQzciGlqTFcOhtBZHI+YtNujJg+laHdHVp3CVsUsOCnbVxv7MqLD4EF8rbkwYqEmxlJUZw7f5HYjEoMuw5g1lh/yk5tZ/UvMXjMXsCU/q4Ii1K4cCEeibUnPgYVXLiS+wcsEJVwefdm9t+opd+yd5ng8eTDgsQLR1ivgAVD57fCgpbcW2xfs5LtcQImLVlIXyddipJvcul6NlYDZ/PstKC7yb8U2rX+J6wjO/EmJ05eJCWrEm3XMGbNn0CIozEga4UFm9f8StbvsKA6i1Pb1rP9hoS5nyxnhIsujYVJHNu1mYt1XVj26jP/R2DBEX74chvCh8KCi2z4eg0JPotZ9ydYoPDKyCXy+D5Op0HvMaNxak7h2JZjaE18kSUDPdBvDbO8Aws2rdpIlt1ovnhjAmYCEVXFucQnFGPp7Y+Poz4lyVfY9M06Up1n8u17Y++Jt27f5FhVsODCr9+y8rI6b7fCAnUayrM5s3Mr+68VYufjiYm0jPjUShzCp/LSkuHYtSUnVYSwlaZFsv+3Y1Q5DGDaYFdyzuzheJw60954Dh/9ai4e2MbO0znY+7hjLqghJTEfs57TWDarP2pFSaSUGtBzoB8G4mpij2/ii41JjPlwBfNDLdon2gNPKRMWiBsridzxGa9t1PsDFiQd4/X5X2HznzuwQJFPJD/6Nz745AgDv9zCPK/7s2YoYGt1QSpXLlwkIiqBZoPuzF86g3AXo9Zk6hJRPUlXjnLi4i0ScmtxDp3N8/PDEaVcI6XZjPBe3TGW1pNy/CeeXZnKCz+uZKqPor0/3qVSWCCX0lh6iy+f/5SaIe/y6TNhf51bpDUfSTKfDpvCtcmbOflyeCssKLvyM5NHrMT5rY94fqw3WsIyLvy2kyuiIL74bAGi2LOkaXVnVLgTGtI6Lv34Dq/vU+ebXd/Qx1K1tKATFrTTNlUPC0Tc/Pkjvrtch1egFxb6LdzatpMM+4HMnzKDUaP8MNNRxIgD4gby8yvRNLPCUpHNX6BGc9IOxizax8T//IepHto0ooetjWmrq7yavIif5i3ikMscPggs4pO18Uz75AsmB9qhp9HC+c9f4tOMLnz10bP42hp3yFErqvEskJJ/cjXL1uQx598vMbq7I/p3Mu7dc0moLiqkFmPsLI3Q0hQgq0/mi+f+RZbPUl4bXM+/3tmO15J/8eJYRa4DddKPfMMr63KZ/doSAu1MsbK1xFhfu1WXovOrmf9pEnM+eJNJ4a5KieFVKiyQ13Hp103sOJ+NVVcX7AxbuHokknJ9JwbNmsmMId2xM2oDLnIxlSVlNKnpYWlmhI7i9IfKWN5/czU1XkPobZ5HRHQxFvZOOBhJib0WQaq0C1NnzCJcI46vN6UwaOkzTB3ojYlGI2fXrWRLjC5zl82kn5/9f80A3Z5mq3zPgj/DgsrYAyz/6iQmvUcwY2wvrNQqOP3rJk5mmzJ9ySwGBzmj3WqSMnIiNrD81xS8B4xh8lA/9FoKObz2Ry43+bLoqSl4aeVz6vBJbhTUY97Fn0ED+xPoYQ95Z/n08yNohY5h4YwBuBirkxuxnuW/ZNNj5mxmDffFsAM22pQdhiCXSWmoKSfvdhJJ6fk0q+shK4zhVIKIvtPnMndUdwzvC0OQUhp1gK82XMeizzgWTO2NtbYASVUy21eu50aLE6NmT6SHgyYZlw6w6VgybgPHM7aXN8b6+hibGaOnoUZd+jm++3o7NV2H8tTiSXRTZAHr4EvZsEBccosfVm4gWubFsy8upJeTPpWJp/n+pyO0dB3KsqfG4NQ236vPvMSPGw+So+nFvNkjcDOSkHh8JzvOl+E1aiqT+rmgra6HmZkRWupyiiL38f3GC6i5B+IsKCCx0IiJi+cy2NuM+uwrrFt3iCLTHjz7zDi6GnW8dsrwLBA3VpFfWIJQwwRHG1PkLbVkXD3Klj030AmfxutLB6OI0PvvsECRaK+UvMJKBEY2OFrp0lJbTOTJg+y9UEzg6DG41V3l12P59Fr2Nkv7OyEuT2H/5k2cy9fAt6sRGXH5uM15nRcHuiJryOXk1o0ciJcz/vW3GOX2l2ntHtk6le1Z8CAsEBfGs/vnTRzPteeVz5YRbqtDeeolflm7g9tGI/n4g3HYtLZhRZx0OYUFFWB8R7vm2hJunjzI9iMp+M57mVdHe7fmvHkQFpjV5XLut038ermRyf/+kLFd9ajNjmHfls1EygJ4/Y3FdO0gL92Ozllwv2dBe2GBlOqcOI5uWMfZKjO6+zkgKkrj5vl49HrPYNGUUYQFO6D9EFhggoj66kqqhZrY2JijyItdm5vAntUrOdIymNXfzcX+MVNl/COwwEpKfsIFvvpsBxoDZvHipFB0Wwq4cmgH68/IeGXVcoY43fEtkCq8Cq4d5OeNJ8ErjC7GEnKjrxGXr8WQWUsY6Cdlz0+bqPGay5tzw9AXlnD9wK9sOCdiwYevEm4qRmZgg52pNnJxA1k3DvDxJ4fxe+lLXhvh9Mht87/dqFpYIKIiI4L3F3+CzpvbWDnWFZmwnozzG3nrq+vMWLOJ6e5/+GUoToooTr3Gnr0nSStRwzYwhFHDBxPkaEhTVSGJ6TU4+HliLhBRX1VE1MG1fLBbzue/fEA3eR0CE2tsFKduKKDNrb3MenEfk75ew7Le1o+tnSphgSIpZMap73nhs0xe2v4to9rs6+GVeDgsqIz5lVmzfqLn97tZPtwBxUkVCdveYcmmWj7b9B+6ihsxcHLGQkcNxbHcWYc+Y8byOP61fycTXDoiBe6jS94JCx5dq/vuVDosSNrO9LkKz4LP28IQpBTHXic6s5gmRUYvQTPR6zeS6jaShRPGMaCfPRUx8RTI7Qn2EXBk/XbyrcOZPb43trpC4nZ8w9u7Gnn1y1dwLohg+7UGBk+fRM+u5jTnRfDBG2tRH/MSLwVW8unHO7Aa/zIvTw7GsDmFr9/6lDj7CXz+0nicze4cB/e4l0pggbyGIx+9ynf5Pvzng4UEOpq1udjJqMhJIKZIjIeXC9UX9rA/zZhxU4bh52xERcJhPvpkHw5TX2FJPzU2v/89pQEzWDazP10MhVzb/g3fXtTjqSXhZJ6/hrrfQMYO7I6leh0X1q7gh1vmLHt7EX26WaH9mAPvw3RWLiwQkn87kYTbudQLJQjk1Zzfc5kKI1eGTZ3E2B6O1BZkUCA1wb+LJVnnD3MuR52+I4YR6GZKddQh/vPDeRxGTmW4jzbF+UXUNYpB2kTUpWMkSz2YPGkSA62K+fG7A+j0mcbCyX2xlWax4fPvidUO5+ml41tjWzuam6oMFpR58MyyO2EIVXGH+WzVeWyHTGD22HCsBVWc2rqW/Sl6TJo3BX/jRvLLRFi5uSJL3suK7VkEjZnCtGH+6IuKOLhqFRG1XZkwshvF189yq1gd/yHDGNrbH3vTO0dTSqoSWLdiEylavsxZOIEgazFn1n7LtmRdpjw1j9FhLh0CXpQOC8T1ZMUnU9ighau3OzZ6tZzaso3ThXqMnDaJnjYyMtNK0bCyp4viaDqNBq5uWcXaK/UMmr2Amf09W+spqUphx6rNxOHJ5AVT6OGoRcbFvazbdwv7sL50Uashr16f0KGDCHbSIfPiHtbtjcOu70TmTuyDtU5H9HD3t1xlwwJ5Uz7HNm/lVI42g2fPZoSPMQWRh1n/WwymIWOYOcSZmoJiZCb22Khl8+uWY5QYBbJ4wWi6GklIOLaDrafzcQzvibNWOYWN5vQf1o9uFhKiDu1g2/lCfIcNp0tTIkcvlxA8cRZTBziTd3E/P++KxKTnRJ6ZNQDLO+SrQy9lwAJheTpnTpwlucGKkeOG4WMtIP3CAdbtuIpOjym8ungAZgpYUKgIQ9ja5lmwpDUMQdxQRW56LtUSfUz1a4g8d40KAz+mTumLtVoNVw7vZPuZHALGzaKnfhq7D0Rj1m82S8b5IimMYc/W/aSruTAoxIgbxy/T4jeN1+f0RK3wBls3/EaSmj8vvDYff/PHnwyqAha0hiEMnc9bM8MQ1OVzfv9e9l5vZNTzixnuaUxR1Gm27Yig2W8qL07sQnlaPkJDa+wMarl09ByFRr5MndQfG/Uabhzdxca9ifjMe5GXR3q1woKStjCEO54FY7AQVXLr9B427Uug2/QXeWqQPYU3T7Nhy3GkfpN586lhdIB0rTasdFiwos2zYK4iZ8Hvl4TSBIVnwQ8k+Cxh3RuKMARFjH0F2bczadC1xc1Ol6L4aFJL65EhoyY/jagzUWgPnMfCsf3w87ZBCwnFaTfY9P0dz4IVb07ESFhJ8vWzHL3ZQN+J4+npqkvurQg2rNtHU8h8Pn6mPwaP2YRVBwu+YeUlDd7+9iMGWMsoSLrMd1/uw2DUYl6bGox2UxHXDm5m5eFmXl7xJv5qRaTm1GHj6YlpSz4xN5Mol6oha6kn99YVbuZoMGz+QsJcmznw0zZagpfyr4U90G4uJerAVtYcrWLii1PRjDvDbf3eLJoWjoG4hMt7N7HueDWzP/yA8V5GHdL3qQYWKMIQPibUREpdSSI/v/tvrrk8w5o3R2DYksexn1bwU6wt//nhTTyF2VxNq8TVLwi75hQ2fL+BKIkrU8eNoX9PD0wUpzrJRFRnR7Jq9WmcJ85lRr+uCBpKuLp1Retu+BffP0XFyb3kWPRm8dR+GEvLidy+ho8PNPHaqg8Y6vr4cFR1sECRi6CSw8uX8FH6CA7tegbHtgYsl4kpS40jPk+dgAEBWLUe83APLFCEIbyiyFkgo7H4GstfWoFoyNt8tCQcA0kFx75bzg/xdny2fDRXf9qBfOhilgztilZjEQe//zer4t34bu07+BkrYXHxX6y3Exa0s2krHRYk/8a8JYcY9NHHLOrvfM9pCL+/cB1HX3mNqNClvDIxEGPtWs6sWsmmVC8+/GgAuYe2cDitGTtnJ8z1oCI1H/Vug5k/NRx52hl+/PUiEiN7nG2MobaANKEF42dMIcxWyIlt27mSJ8XV2Rz1piJicuX0njSbCWGu6N971Fs7tVM8phJY0JzJ169+RILDWD58eiTOFr9n2JeSHrGJFafzGTljId51kWzdF4++gx2Wpro0V5dQLHRg4qyxBDhqknJyF3tvVGFtbdzqQlleWoi65wimD7Aiatc2LleqY2drhaGWjPLbJZiHj2LCkACsFUdWPoZGf/WoUmHBg39UXsy2T3dSaBnEzElhOBk1cnrnGnaVOfDM9BEY5lxm96kYRCb22Jrr0VxUQpOWM8PGDyXAzRLt3/NDSGo5/OsPXJaHsmBkbzwN64jYu4vzt5uxsjZDq6mSrCIRvqMmMLKPN5b3HJPXURKqAhYc+/Q9tpR1ZcnTip1XKySK+NoDR7lVJsHYxAh9qZCyimoMPHoyclAgorij7D2Zh8/4SfR2ExOxJ4KcZjnG5oaoSVuoyGvAqUcfukoT2LDhCHU2PvQK8cRUR4BcTYC5RxBhXjaUXjnOkRtZYGqBqbaQ7NvlWAQMYPLo3rhZPv4grPgGyoYFSBu4ffUSF64n06ilh4menOKyFqx8ejK8fyD6pVFs3nwZtW69mTypJ05aZfz2w1rOlJoxbd4MBvu2ZVoX1xKvONLteiboGWFhrE51RTWNWo70GxCMbuFNjl+6jczQEgczbRqqyxGautNvyEBC3Cw6JNHSgzarbFigcKcvSLjMkbO3qJToYWuiTWN1Jc36TvQcNJhumlkc3n6aBvsejBvnR9HV81xLKEDTwgRdLagrrkLdzINe/b1pSbvOuetZaFtaY2UioLy0Dg0bH4YP74VFbQonjp8js0UHa2v9VgDRpOXE0HEj6eNj12HZwO/VTxmwQNZUTszlC0REZqJhYoqxvoyK4nIa1G3pO2okA/zt28IQ4ti2YQdRTW489+pCAiw1aCnP4NTuo9wsN2PIhGBkGde5nFiGob0NesIGKksqwcaToaNH4q5VwoUTZ4kraMbC0QxZYx01Tdq4h/ZjgLcWUSdOcOl2PQ6ulkhqSyiu08Kr7xgmD/KmA0J4UTYsSL50nI3bL2ExaA6vTgtBS9ZCUXIUp05dJlfNGDsjTZqq6xBiTti40fip53Jw+0mydY/dd8kAACAASURBVINYPM+XvMtniEgow8zCEgONZsrLqxEauDN68kiCHRULLxmlKVfZtm4n2Wajef+9kVghpiwrnhOHTpFaq0UXR33qykopk1kxcMxEhgT8cWrK444dyoQFOVHHWbtyB8Jx7/LlzO73wYKypMv88t06krzns/plxWkIUqrzkzm1Yy9pan4seGEyjnc3e8WUJERyZPNhNKe+wvxwm7ZqSyjJiGbrml/Ith3BJ6+Mw0Ra1xqrv2vvFSTmdjha69FUW0uF0IwhU8bTV3Gm8WNeqoAFoupCLu1axfdXNHjty3/Tz0aDxso8Lh88yKUSOQ5WpmhKhNRVVSBy7MX8CcE0xJ5k67Zb+C55kamhtndrKa6vJPHkbxyJU2P620txEBdx9fABLqc1Y93VCnVRCzUlNejYBTB6hBc5p3ey/2YTngHO6CCkorwWLYeezJneH+sOSrSkTFggaawi6rcVvL1Vl6/3v0+IMYibq4k7tYvNp0vwDHRBS1hFZlYplj1m8MwEL2pjj/DJ1ggC5r7H6IYDLHh1G2aDJzHG3xo1RSiWQAdr11DCvWSc3LSTRLEBdrbGaDY2UZqTjdhzFM9O6kbc3o0cTG3GxdMdE/UWyrPK0PMaxLxpfTDrgNzCqoMFMkT16ayas5CIXp+y762Bd3NsySTNpB5Zx4e/NPDimtfoY6toqHdyFnwxZjY3Jqzl0As9Wk9DkIpquLZnO8dja7H3sUdX2kRuVgUWQWOYP8Sco99+w9kaW8K8LdAQCikoKcCs51yWjOrW4Tm9/lez/z8HC2QSEWKZAC2t34+4kiMWS1BT17gnZv9/Vfvxf1c2LBCVJ7H/UBquAwcQ6GzykGP4Wrh94iRFtkH09LZHR6ORyM0r+SLeg6/en4CDWhXJibHcSMqjRaCLg4sf4aHe2BjrIpA1UZCeTPS1OIrqxeibO+HbMxhvZ0t01NVoqMgnKTqKxJwyRGr6uAaE0cOvKyZ6HXesmGpgQSmnT1xFYh9AH38nDBU+d62XjLyrO/juZAb9pyxhsKcxpcmxxCbepqROgrGDO37+AXg6mKKtIUDaUknqrRgSUzKoatbD0dsb/0Bv7Ix1EVfmEhsfR0JGEUJNY7q4+RIS5IGFgU6HhGs8zFJVCgtk9cRfSqBW1xY/HwdMdJq4svtHdpfaMm/SGPwtNShITyQyPo3yOjGG1m4EBfrj4WCGtuY9vgGyZlLjo8iV2xHk7oylgQbN1fkkRMWRmlVIg9gAV/8AgoLcW09RUAYzVT4saCb94llim8wJDvHHtRVOyWgszyUuLpHb2UU0i/Vw6uaFX0C3VjfGgqsH2bMvB68JYxnQxw1xYRaJiQmkFZTRpGFKV3dfQvyckeTFc+FqLGVCORqaGq1UWqYmwMo7nN6BXlip1ZGZlkh0UiYVTWDu5E2PIF9crIzoqEM5lA4LkNNSU0ZGYixxaXk0yvVx8vTBz8cdGxM9mnMiWb/9CvIuPZg6pgcOWnVEX4+hWGpKQHdvHM3+cJUUNVWRnZRAYnI6FY0yDO3d8PHzw93BovUs46zkROIT06moV8Pc2Q1fhVa25uh2tDtLWwNWOixQ9GqSBooy00iITaKgQoiBjQu+QX50cbREWhzD4c1nqLMKYuy8wZi3lJOZEk9Ceg4VQg0s7bvS3d+HLvYmSOvLyUqKJ+F2DjUSTaxcuuHv642LtRECSSNleelEJySTXVKHtpkDvv6B+LvZoq9IwquESxmwQJGzoKW+itzURBJT0ylukKJv6YxfQAA+ropcPXcwr6S+lPiYBIpEpoT2CsRaT4C4OofTh09yrdSI0dNG429YT2pCHPGZBTQ0aWDt0JWAMIU9maEpF1NbkkdyQhwpeRWgZ4m7bwA+bo6Y60NtWT5JMXGk5ZUi0jLB1bs7gT5dsbg38eljaKpcWCCmPC+DmIRc9Fz96elz5zx2maiRsvw0omNTyC1rRN/ahQA/P7q5WSEqSODgvjMkCvx57dmB6DeUcjs+geTkHOrVNDF3cMOvewDu9qZtiZTlNJTnER+dRI2eB/37dW2NC5aKW6goyCA+Jo7s0no0jW3oFhiCf1d79Dvq/DqlehZIqCnMIPp6AhLPvgz1tblnzJPRWJZHbGQ05ZaKeGU3tJBRV5zG+V37SW7wZO5bk7C/63gipaGsgNu3bqPuHU53p993t2U0VBURFxVHjUFXBvX0RFcgR9xST0FaEnGtXlwyTG1c8Q7ojo+zBXdP6H4Mm1MFLJC21JOXGMn1fAG9hvbHWUHWpGIaKvOJj48nMbUYuaYhDu5e+Af7YK8nIS8mgu1rb+L93DImBP/h8i4VNlGWkcDtEgF+fUMx05DQWFlISmwMsTnFiNDDposfPQM9sTXVpqm6mKSb0STlFCMUGOKkaLPeHtiadMBqt013ZcICmbiZwqQrnInVZPiM/tgphk25DGFjOclRUSRk5NMg1cauWyDhwX5Y60ooTTnLt5uP0nXOciZox7PjeAwyHf1Wz1lZKyzQxc6zHyP6uyApySImIY64jDIE6GPf1YeQXn7YK+Z8ijCFuGhuKL6PtgGObt3pGdINK4OO0U51sECOpLmIc78epjZ0IlMC/rAnRShBbsRmXt5ay1srXqSnjYIgyZGKK7iyYy8F3cYwM8zhzkaiXI6wvozbMTe4kVaAWK6Ps38IoT4eWBqo01iRyY1L0aQXlCHRsMK7R3f8fT0wU4IH3/9q8k8OLJC2UJSdRmpWEWJNCzx8vXBRTLbv3ZqV1pMYk4zIzI0AF/PWWPzGoiQuXC/BrW9v3C10EChjK/chKiobFvyvD/en3+W13NxznASLQKb2csNA+87CWNF45IqoBTXB/Vq2GqrsTkNXEyC4T+jWH+8kgEINgRJEVQks+EsRJeTEnuNKvgY9e4XibGbQurCXy2WKtovaw7RSJGKSKdIxKeQSPOAxcEcreZtWyjZBlcKCBzUUV3H90mVKtZwJD/DEyvBO/gJ5m52pqamh+P+RL7n8jg1y57m/8+gj/422G5UPC/76jVqTebUm9Lq3LYrIv3WJuBwNPEIDcHM0aZ1s/37vnzT5vYy2chR/rdVWBWp3jyO7a6N/9zs8gpjKhwW/v8Tvfc+9bVFGbVYKlxOKMXbrRmA3+4fkH3mgEnf1UrTZB+3ynvasBK0elFMVsOCuen9qi3Lq8pO4FZ2HpoMPQcHO6LY22jttr7X1qak9MAb8d31+7ysVDba13T6C/bT3FuXAgj9sTdFmZA/V4OFvLKwqJO5WCqXqVoT28MFGT/2ulnfb5AOC3Nem77bXtvLv7QMf/K29orU9p1RY8D/eTWEjiinEH7YlpbYgi+joDFocvBka5HzHE+Vu/e/c+3fGj3vt8M9zmMcUT6mw4O++m4yG8lwSrt2iwSSIfv1cH3tnUVnaqQIW/Ff1FPYkkymM6e5cTQGwim9HExnbTPdRA+hi/iguAG3lKOYmfzHna23vf/rt737bP9+vTFjw39/ujzoLBHfgr1wipDzrBoduVjNgjCJsrXWWcmdtoRg8Wi+FRveOIXJkUsU3uHd+cs/43vrbw3R9PO1UBwv+y1xP2kL2pbOcKDNl2vieWDzSwr5Nz9Y1xAPrizZ7lqupod72TR5PpfY9/YTAghYyzh3gUGIFiEWIG1to0XFizIzxBDoY3gUAwqIbfL/+LG5jFzEuwAr1ljKO/vwJX2xp5OXNXzHex1Rl3gVPHixoIi+5FB0HWyyMVAdN2md2KgpD+MuXk1JVWkCV3ARHC8NW74H/S9c/CwsayCutQUPfFEsjvYd4vDy5Sv6TsODhqkioKS6kUWCIqZnJQ0KNniwtVQcLHlZvGY2VVdQ0SDEwM8HIUDkhPspSXJWw4M91kNNcXU51kwRdEwtM9TtmF0dZWj1YrnJhwd+vhbipnqqKetR0DTG3NOzw3Cp//43++ol/Ehb8+a2kNNXWUV3ZjJ6lBaaGT74dKi8M4e9+ZRnCpjqqyqvRsHDEsoM8T/7uWzzK/f84LHjISyo8khuqSqmR6GBjY4mSnKAeRZ5HuuefgwUPGT1kEhqrishpMsTLqeNzST2SII940xMBC2QiKnKKaNExw97OSCleso8oR4fe9mTAgoZUvnrxY/LDZrFQkRSjOoHV7/yI5tKvWTnDv20xJ+b2sfWsOi1iyTtP428hJ/PcITZt28XeU5r86+BqZgVZ/P8LCzrULJRf2D/rWaD8+inzL/yjsECZFVNy2U8eLFByhTu4+H8WFnRwZVRc3D8LC1Rc2Q7+c08aLOjg6im1uCcLFii1qkop/MmBBUqpnlIKfRJhgVIqqsRCnyRYoMRqdnjRTwIs6PBKPSEFPhGwQFaRyMbNV+k6eSb9XAyhMYnlk58hc9JXbFgc2goLZE15bPnsK3I9FvDarO5ICq6y4ecLWHez4ciaeEZ/9y9mhFiiqQSX+Yd9qyfOs+AJMahHfY1OWPCoSv35vk5Y0D7tOmFB+3T7/alOWNB+/TphQfu164QF7deuExa0XzvFk52w4O/r1wkL/r5mDz7RCQvap2EnLGifbo/y1JMBC4SN1DSI0dNXIz3mKreuX2DXxWrmvPcR0wOtWnMTVCUe4IOvIhn94bsMMq3i2MZtxBr1YukILd6fsYcBK99lerAiQYsyoyf/kLQTFjyKef31PZ2woP36dcKC9mnXCQvap1snLHg83RRPd8KC9mvYCQvar10nLGi/dp2woH3adcKC9ul271OdsKB9GnbCgvbp9ihPPRGwQJFoBbkaiKu4euYIFy5f53qOmF4jl7J0VgimGk2c//4DdglH8enLgdz+dRPbr4kZ+fwCwvRieXnmPnp98iozerthpq+p1GRLv4vaCQsexbw6YcHjqfTwpzthQftU7YQF7dOtExY8nm6dsODx9OuEBe3XrxMWtF+7TljQPu06YUH7dOuEBY+vWycseHwN/6qEJwIWNJelE50hwSfMHe2WJprrS4lYv5xPLnrwy9538BXd5MNXt+Px6ofM8q5n7SufcE1uR69AF3Qa0tiwOpIu0ycxfcZURvhaqyRvQScseDyj7PQsaL9+nbCgfdp1woL26dYJCx5Pt05Y8Hj6dcKC9uvXCQvar10nLGifdp2woH26dcKCx9etExY8voZPNCxoTDvCW59FMuzNZYz0skZDVMWplS/w+kVvdux6He3jX7L8piv/+XAGDloN3Lx0lcySGmSK456aM/hpxVW8Fk5j8rgxDPS0aA1bUPbVCQseT+FOWNB+/TphQfu064QF7dOtExY8nm6dsODx9OuEBe3XrxMWtF+7TljQPu06YUH7dOuEBY+vWycseHwNn2hYIK1OZt0XWyi16YKTuS4aTY1kJcZBj0W8NsaYje+tomXks7wyohta6g8cc1cfxTMTdjPw6zeZ7G+uEq8ChZiqhgWKc5oV1985g7g9ZqP4O8r+G4r3UiUsUJyjrTh/U6kI6ffzZpX6R+58UVXCgla7U/I56orDehVRSEr+QqgeFshbzyFWentq+0btae9/5xmVJjhU2MSdDk+J7fbO92m1PCW3W1XmLGhVTlV2p/g6StZO+bBAdXbw1+3tjr13tLWrGhaoZp6ion5VxQkOVTbWKnke+c/AgrY2rNTxAlTyjQCV5ixoG2uVPU+50zcod6z9R2CBXIYcgXLnEK1z5I4eHf7O7A+eiDAEkFGfn8r1mFiScypAaoCrX3d69AlAHrWF93ZX8/TbTxNsq69Y891/tRRw8NcEXEb0xc/O4M+//z09HvluVcICUV0FeSUNWDg6YKyjTktNOSVlVYjUDbC2t8FYR+N+Q5W3UJCRQY26Fe5OFm1HT/5RNVF9JSUlFTRJ21a4agI01NXQNDSG+mrkRvY4mOu3/puyLlXBAmldCZllYqwdbNCjmfKyCuqaJeiZWWNjZngXPsnEjVSUlVPdIETLyAJbSxN0NNQfqL6MxvISSqvrEcvaJndqAtS1tdDV0qCxSYqplTVmBjo8yLQ6UkfVwAI5jeV5lDTrYG1lji7NlJWWU9ciQ9/EAkszI7Q174A7ubSF6tIyqupaEOiZYGVlhr7CJh9SaamwgfLycuoaxeiYWGJlZoSmpIa8gnoMFNoZ6aIss1MpLJALKS0sRahugKW5ETTVUF5ZTYtUC1MrK0yNdNFolU9GU2015ZVVrb+ZWVpiaqTX9tsfAspECt0qqG1oQcG+FIOuQF0dLS09BFIRck09zC1MMdDV7EhTu68sVcECubieouJq0DHG0sL4zpnYUiGVRUVUtWhgbmuFqYE2anIpzXXVVFRU0yLTxMTCElNjhXZ/tjxJSwOVFRXUNrbpp66FsZkxGsJGmuVamJhbYKSjoTTtVAULpC0NVJTXINU2wNxYh5aaCipqmhDoGmNhaYbhXftQnNteT0VFJfVCMDQzx8LECO0/NT4ZzfW1VFZW0dgiRtHrqWnrY2ZmgoaokboWMDK3xFRPedopExbIJU1UlFfRJNPB2sYCHYGUusoyymuFGFraYmWkfaePU5w1XltNRWUNYoFOq7380VfJETc3UF1RTk2TDF0jMywtTNBp6x/vNSqJsJHqygqq6xV2KEdNoI2RsSFaiGlskWNibdWhdqgyWKBoi/U1VFRWIxZoIhe3IJa0LQ4Eamho6mFobIa5mR4CiYi66grKqhoQ6BhiYWGB0V/kmpJJWqitrqS8uglNfSMsLM3RFNVTXlGLwMgGezMdpbVZRcEqOQ1BKqKhuoLyRrCwNkPeUE1ZZR2SVggsQMvAGCtLSwy01JCKhdRVlFNZ24xA1wQrGwsMtB/YQLtjsUjEzVSXl1FZL0bbyAxrSxPUhfWUl9agYWKFtZmeUjifqmGBTCKitqqUyiZtHJ3MW/UrKa5EJNDF1NIKCxOdO/WUSWlpqKGktBKhmqLPt8LSVI+HqieT0FRfRWlZNRKBDmbWNpjpCmiqKqGoWh0ndzt0lDc9VhEsUNhIU+s8RapniaOVYatOcqmYuuJcsivV6eLjipGGHJlESHVxIRVN4juAXU0dXUNrHOyMuH+WLEcqaqK0qIT61vFCYcLq6FnYYCqrobhWDXtXB/QeJnoHtGSVwgK5HHFTKWk5LTh5OqMrrqWgoJRmmTrGFrbYmOvfb1tyGY0lWaRVaOHp64TeQ+1HjqSllqLichqFcgys7HAw00feWE5qZh32Xm4YayrR8P7LN3hCYMGdN1QkOpS1zoQVE2EBai0l7Fr5LbGmQ3hz0UBMtR9cvHWAdbWzCJXBAnkLSREHuVxgztgJfdGsSOBiZCqVFVU0CDUwc/Nn0KBQHIy120CJnJqMS/y4cjPVgbN5a1ZfzPW17qtlbdYtIs5FUtQsBYE6auI6cvIrsR8wBh9hBhlSD8aPDMXaUPuhHWk7JbvvMZXAAnkjSaeOcKXehkHB9lSkJJBcVEpDUyMSPTuCQnoR4mWPnrSGhGuRJOQVUt3QgFDDFK+AXvQK7IKJ7r0JM0XkXYvgYkI2tSKFdgIkDWXkNugQ3j8UUW4+Bp7hDAhya31OWZcqYIG8uZTzB09QZt2dPp7GFN6OJyYln2aRDC0tczxCQwn1dcFYvYnU+Bhu3UqjqrEZqUwfJ/9gwsO6YW2se5/9iOpKSI6O5FZ6IfUtQuS61nTzCyXUFa4fu4qwSwh9Qz2xVNLCQ5WwoLk4mePnktHv4oObqZD0uGTySqpobgFju64E9Q7G08mU5oJkbsQmk11USXOTHANrN0J7heDpZIGuxh+Dgqg6h2vXb5CaU45YYXqIqSyqQMPWD197TWqEWniFhOLnZs1D544dYIyqgQUSKlIiOXOrEju/YMJ87dERyKnLj2HvtoNk4874aaMI7GJARUEW8TdjySkqp1kE+lYudO8RSjcXa/Tu0Q4kFCRFcvxsFOWKxa2eOuia4BkUhJ2okKTsZhwCehDqZYOyWq1KYIFcTHFaLDfiijB2csFMq4G0+FQqahuQCPSw8/AjOMQfJ3MdGstyiYuNISG7mEahFE0jBwKCQgj2csDg3kWupJaYK1c4fz0ZiaYWelpqqJs5EBgahEVLIbdSSrHyCiXc1wFtJc1hlAcLpNTkJHIlKgOpjQ99utshqS4g8sJZooq16DduCkO6mSMXN1GWl0Z0bCLZxTWIJeoY27oT0jOQbo4mtFQXkxwTS2p6HvUKLQ2tcA8IJMDbDXPde+csEkoybnLm7AUy63Ra+zmBpildfXyw12kgOaUE88Be9PGxpaPQi6pggaSxkpSYm8Tn1mBsbURVXg61TTLU1WQ019ZQKzQmcOg4RoSYUZaRyNXoJEqqmtHUNMDa2ZPgnt3pYqF/Xy8laqwm/3Y80UnpFFY3ItA2xMkzmAAnbbITYinV9mLMkACMOkqsh/SRyocFMhorC4i9FkmuhjP9u9uQdO4EF1NrsLHWBzUNTF286NWrFw5ajeQkRXM1Kp36ZiEIDHHwDqBHL39sDe4VQUZLXTm3b10nKr2YumYRatqmuPkEE+yqTdrVSEoMvRk9pLtStFMpLJBLqS/P5drZy1RYhTDQXUr0lRjyiqqRqGlhaOFCyKCe+NjqUVeSxfXrUaTkVSFQ18LA2JHufcMI6GJ1X3tTLIyr8lKJjIwivbyxdbGrb92N8CBfLMQZHDuRidfUKfS0v99eO2CIvVuEKjwL5FIRlTlxHD1zG5eBo+nnYYqaXEJDcSp7ft7AlTI/3vxyEe66EhrLUjjw/Q5yLGwx1RIgE+hg696PUUPc0b234jIRtTk3WbX+LFo2puirq6GmqY1D2BDCdfM4eCabgLGTCXMy6Ei57palSlggk9STfGIPx6s8mDvchtSoGyRmVSKVyRDo2BM2pB8hXS1Rl4lprK+nobaUC9s3EVEdxgefT8H2wfFSLqepIpuoC9dJqaxB2NKC3MSFsLA+hNrXsfuHQ2iMnM207tZK0e5/FfpEwYIHX1Zel8GufVcwDxnNIG9zleQi+F+C/f67qmCBsCyW1Z9thH5LeKqvDr+t2kiqoSe93S2gPpvjhxMJe+EdZoU7o6cpQFyXz5ntP/GjwrAmvcea18ZjbdRGVttevqk0i8SkdKpECvd8KSVR59h3s44Rzy9jkHYK64/k0H/2PIZ42aB7Z/uzwy9VwILm4ki++/Ywhn3HECCK4+DZUrr29sHWSEbSxfNkagbzwnOTsCqO4Lt1t7AN98fFWouimItcLrZjyYvz6eluic5dCSRUpCWSkldKo0SOmqyeuGPHuSZ2ZfFTE9FPOcWREmvmTB+Fn6Mp961XOlBB5cMCKaU39/H1rmx6TR2Lc/lNdl/JxtytK10sdCmLiSRO1IW5i8bh2pzIxp0XkZi74u1qTmN6NNdyNBk6ZzpDQ9wwat0WVlwi0i7s59ejyRi7u+Nqo0thfAy366yYPGc4molnOJFlzKipIwhxt0AZ8FRlsEDaQPThPRxOlNJnaAC1UUe5lKeBl68X1mqlXL+cilHoGKaPcifl4E6uVWjh5uGGuayUKxGx6IaOZfakgXhY/LFrJmkoJy09g8LyWqQyaChM5GxECqahoxjf04SoiDi03Hsyemgw9sb3w8GOMj1VwAJZYz5Hf9lLnNCeEZOGEexsjLShlMije/hx/TEa7Qfy0stz6e3Wwsl9+7maLcLVoytW8lJu3EhDx3Mg0yYPxdP6nimMtI7Lh3fw2+ViHDx98VdMVDR1se3iji0FnNhzkSb7YEaN6YOToXJwgSpggaS+kHMHDnGrUg8/DyMyEhIpE9gQ4mlJTUYssTlyuo+axpT+VsQfO8jx6CJMPbxwNWwm8XoCdcbeTJkziR4uxndNRlqTzq6dB7mcJSEk1Bd7Q3UEBma4dO2KmTCP48cvUWHkxbhR/eliohy7UxYskDWXcfXIUc7flhA6bhg++vVkJkVx+MBBoppcWfr628wOsaaxOJUzR48SVSCjq58XutXZxCbmY+g/mDmTQqiOPs3hc7fRdfGim6Ua+ZmZFAnN6DtqHIMCbP7YeZPWEntqL7tOxmEQOIhQG21QN8DWyQVrjTLOHrlIvq4Ps2cNxF6/Y1bAqoEFEsrSojh8+AIVZkGM6W1LZUERjSI54vpSEm/cIKPejklL5xFiWMKJfcdIlFgQ6uOAtCSX5LRyLPtMZMmEIPR/Hy4kTeQmRXLk2CVq9J3o5qxPWWY66aW69Bk1AKv6BCKShQycNoO+LoYd1cX9qRxlwwKFF1VGzEX2HI3HYfAk+ttWsX3DDrL1gpgQbqvYNkPf0h7Pri5Ic2+y69fDFBj50N/LmIrs2ySk1xMw/Slm9Xf5A3RKG8mNOc+m9Qdp9u5PT2dNClISiMvVZPTSGdjmXeVQtJhxi2fSw7njF22qhAXSlhpSrx1ny75c+iwcj96tnWy6CSOGhqDbUELs1VhE/pN4Y5YXSYd/Y3dcHf49umMpqyPjVhwllj15edl4HBUAufVSwJt8zu7aytlMDcL6eaPdVE78zRToMpAFY1y4unUX2fajeWl+D4yUMz1WgWeBHGFDGVd2b+FwhhXPvDEbTxN1RI3lRB3cxZqNe0hvHsr6U+/hp91Eccwh3nvlON1fnUE3fTVkCs8MWy+C/Gy5t9eXCRvIOPczS9YW89TigVgpJsHqmph7BNBNu5RdP/5Khcc4ls0Ix0AJe78qgwUKSFVwnRXv7sRm0TLCyo7y85Vaeg8Ix1ytjpjjJ0i3G8EX707HmnqyUpPIyUll6xffkGCwlP0nnsf5AVggkzYSvXs1P50RM3hiEMayJtJjo7jd5MMb746nfPuXrMn05/OPpmKrTLeWv+hNn2hYoHANV7g26xqboa+slVc7hxnVwAIZWSdX8fpPFTy/8k38ynay4IMkZvxrKf0cFS4uNVw/FIGg12RGBTigq95M3IldHEiuRDMphkKPSfx72WisjXT/0t2svvAWO34+TIPbYGZODMOGfNZ8uoo857G8PLsPNobaSnFVUz4sEJG8/0e+PNnE3BdmoJl0ksiqLkyehjc7hQAAIABJREFU2htncy2ub1zO5xEavPTvZ7AvPM3eaF3GzRqGl50Rhae/5/kf0pn5zhuMC3HiPmh/115E5EWfYNvu23QZPpaR4V3RLDrLvz4/g/e0hUzp64mpjhJ6Q1XkLJCUc3jFCo5KQ3hhbgipv23nisiN+fNH4utoTN6pH3j9xzymvDoHi7SjbLkqYcqz8xga6IIs5yzvfbAT3b7TeGZaX5xN2xa80iqOrV/N8WJn5s4bQ3AXM/JOr2P55mh6LXiB0c6V/PLDKUwHT2bSkO5Y3x2829lAH/KYqmCBqCKRjT/soNiyF9OH23J+zSpSzAayeMEk/I0L+PmTVcTr9mLhFG+yLkcicgxmcL/u2KrnsP69z7iu35unFk+jh7PRQysvqsnn9OEjxNeaMmjEYAJdNLiyeRMniowYPW0svbtZP+Aa2DEaKh8WyKlKOM63v1zHLGwEs8eHY6nRRHpkBOcup5OZUYbQyJOJs0bSw7GGU8cvUW3qw8B+YdjJMtm6ahOxQndmLphCuLvJH7sNTfkc2rqB01ly3Lt5YaethbGtK97+7tiaSLmxeyvHbgvoPX4iQ7t33K7uvaorHxbIqUy5wKatF5B79GKQu5i4pDKsQwYxNMiBssh9rN5wBYMeE1k0TJe9a3aTpu3PkmcnE2AuInLXz2w8W0LgtCUsUuQGanv5huxr/PLbYVKbTAju5oqumg52XTzw8nbBXLOeK0cPcjKxmfAxExge5NBhO+L3aqccWCCnLvMa23acosgklKfn9UevvpyigtucPbCH8/mGTHnlbeYEW1Gdk8D5C9E0WfgxcmgIGoU32LF5OwkCPxbOCif76C7OF1kw66Wl9LKD1MtH2bzrCvqhk3hhdh9M2tb9ChB2bvtODl0txX1QLyw1pejauOHv44GTsZCbRw5y6FoloXPnM87fqkPGXVXAArmoiugTB9h9Jo/gBc8zLcjizrKrpZaUm5c5eS0D66AhjOvrRN7VM+w6kIDr2JnMGdyV+vRrbPt5O7Ga/fn4w6nYt7E6SW0+l47+xr6oOvpNm0NvRw3KCvNIy6jG1j8IR3kW+/adA++xPD0l5A/I0DFd3d1SlA0LmitzuLj/N46m6THvlVkYF5xj7cbDqPmMoJeVAJmGJZ6BvnS1lpNwbCff7shm7PvvMSPAiJLUa2xa9QuZthP5/O0xWPzOl0TVxEfs48ufb9DvteU8FapDyvl9rFx9AZ/XljPNIp8d648g6T2DVyYH3rfY6wj5VAcLZDSUpnF041qOCwfw8VOenPv2E/YxhLWfz0e/PJ0Da75md1UPPn89lIs/bSPHfihvPjcE/YZiLv+2hq+Oq/OvNe/QWwHuFJdcRFn2LTb+sJ2m7vN5d24Qsoo8Tq7/gk2ZDnzy6TOoRe7ixyO1zPzgZfraKScMRumeBTIxVfk3+eGznxH2e5n3Z/ujLm4iNy6C3btj0TAQceGiIR/vfwNfjVoSj/zAyz/WsOD1vmhUNWJo44p/9wBczO+vv7ihnEsbP+DDJHteG9ONhho55nZudO/hg6VGC0lH17PipISXP36JEOs2zTvC6H5HPTIZWVlZvPrqqxw6dKgDS76/KMXaNGnPF7y4X58ff1xE0YGtRAqCWDZvAPrSOi6sfIm3bzqzafOHeOs0UZSTRUllGSdWfcS+8qnsO7HsAVigCD/IYfWShZx0/zd7PxiMrkxC/sV1PPvaKaZu+oWZJtd5YckOeny+ksVBZkqr218V/ETDApWr8Tf+oGpgQT2HP3qG78pHs/GTidQfepd5u8Qsntkb/bpq6iS6WNu7ENi3B64W2lSlnmPz1pvYjx2FZcRGTqj35s3nxvw1LJDUcHbjCrakWPHci/MJcjZFU9DE+S/fYWWaIx99tBQ/GyOlxJArHRZIytn5yWecagrkjVfGYiFvQKxpiE5LBbk56Zw7epQ8o74sXTQSO7U66mX6GKo1UJSbSeSZQ1yt9WDJ09MIdDW7EzP9wKVYEP78zQayLfvzzOwhdLE0QCDKYs3T7xDrN4d35g/B1fw+B62/YV3//VZlexZIy6P48NVNqA+cweLxXpQmJFOv70igtyMGapVc2Po9352BRa9MoeHSTo4XOvDs89MJ97BGozGdL9/+ngLHwSybNxQPmzZXPWkdiTeiKNFwpLuXC6bUcHHHan68VMvYpcsYH6DOrs+/JtFoEE/NGYGPvUGHTJbvVVI1sEBOeewRvll3DpshM5g2xIWk3zZwIk2Od1gQjlolRETcxrzHSCYP8UZHLEJDR5uW+jJykq5z8Fgs5j3HM2N0b1xMHjKYyppJjdjPxhPZeA4dw4T+vpjrCMiN2MBnO7MJmzKTaUN8MVTCjofyYUEzsbs3svFKFb2mTGdSb1fqs25x+MRNBLZd0K8oIjFPk34Th9LbR5+a6kbUNDVpqasgK/46ERfTMfQdwKQJfelyTyyzuDqVnT+s4VyBOu6+nhjUVlBQJqFL38GMGhqKJP4gq3cl4DJwIvMmBGOsBManfFjQQuKJraw/kY/3iJlMC7ekqVmGhgat7rdRZ88Rna9O6PhJ9LPM5ucfjrcC4uefHYWTjpy8K7tZvf0Wpr2m8vzsEO7s1copjz/Lpm17SJdY4uvugLCgiGqJEYEjRjK8T1cqLh9k8/4ozPtPYtGEcIyUoJ1yYIGQtIiDbD10C/OB03h2XBDayJGJSji7ZS3br9Yx6Pm3mBtshaixluq6JlDXQNxQSvyNK1yNzcUsYDjT+lhxZeevRBRZMOflpfR1UCPl4h6+3nAYWcB0lj83Bce2LlBceZsDG7dyILKWwP5+aDSWklspxcmvL5Mn9kaWeJzNOy8iCJ3DG3OC73fvbefooQpYIKpM4/DWXZzMtOC55UvpbqYwAgkVGTEc3H2cNC1vFi0ah6eRlMKsTJKzG3AO8KerqYyMyONs+uUE9R6TeP+10Vi12U9jUQrHflnP4XgRoaN6o9NSg0TDADtXP0IDPNCvvc3BLdu5KfPmhdfn4W6ghA5P6TkLpJRnxrJ7/XbSDfrz7qt9KL24m+/WnsCg90h8NOspyK5CzdaT4WPDqL+2m+9Pynj7u3/R20aD+qI0Dv+ygWOlnnzy+SJcfl+3SZspSLzKls2HqXHuySh/Q/Lio7iea8j0l54iWDOfQ5t/4khdOF9+MusuoGmnif3pMZXBArmQ4uRL/PTpZiRT/sX7g024cWATv1wRMnjKAMybCrl87hZqwZN5brQL6TdTUXPwI9zLlPr8ePau/5n9eV35+JuXCTRrIy1yCfUVedyMTkffsyehTjqUp91g248/clW7Hyven4t2xik+//IgXeYv5+XhTh0+T1EIqmxYoFjs5l7fzfufn2fYF6uY461DTX4Sh3Yfo8q2B4Oti/j4ixLe2/8G3lRw+ZcPefOgJvPmdEdaVkhpaSUaHmN5af4ALO66Fshpqc3n4Cev82NlF+b1c6OmqILSnEqsh8/i6QneNCUd49nXDjH4w//wbG/bjjK5u+WoxrNAkaugkO2vvcIeqznsem8EDcXFiPXN0RcVkZCYxLmDhynqMolPXhiLhaYi540MRdjC0c8W8+HVgew/+RBY0JzNdwvmctz9PfZ9OBJDgYjMs6uYOWsrw37ez/LR6nwzfwG3gj7jl9fDOxzy/a+P0QkL/pdCf/G7amBBIT/NmcnZ4A9Yu7Qvmb88z9wNmYyePYeedvqImiqJuxiH6ainmB0q4OL+wxSZDmL+tO6kff8ee+S9eOv5sdj8hWdBS/5F3n15DXqTX+fVCd0xa40Vl5G6/d8s3S/i3/95m/5dzB+6WG6nbHcfUzosaMzg63dWkOEwgXcWD2w9ZUMxgSmKvsCZixe5eCUZvaBxLJwzFl8HYxRhutXpNzkXEUHE+SiaHPuxYNF0wrpaofMnrxYx6Sc28On2TIYsXcq4sN/d7as48M5zrJMN44sXJ+Nrb6yUgUTZsKAp7Qgvvn8an5kLmDPMH0tF3K1cRHnuba5dOsupC6no+41g4eTuRG9dxcEiZ158YQbhHlZoCHNZ8+4qsmz68vTcwbjbPODmqIiTK0wn6uJZTp5LQNN3CHOmDcfbSsTer1ZwoqwbTz87kTAP8w7Pl6EaWCAj88w2vt1xm7CZsxjXw5Lofb+w+1w6uvaOGEmLSciWEzZ2BrPG9MDBRAdaqoi/eZlzZ05zMVNC8OApzBrTE2eLPydfEivcwldvIl7myeTZYwlxM2v1IqhO2M97n1/GadQ0Fk4Jw0oJAeRKhwWyKk6sXc/RDC3GzZlKuF0zl49EcFtqy4DhgTReP8/pOAn9Jg+jf7DdHe8JYRWx168ScSaC2Ewh3QaNZdrEvriZ699te5L6AiIjLlOkYU9or1BspPnsXbeRi+WWTF4wk+7E8cPa02gHjWLB7MHYKYHxKR8W1HBly2p2xojoM/tZpoUoXJhl1BZnEXnxLKdORVGp6czw2dMIN8xi09oTNLkP44XnFLBAjeJbB1n9azSGQeNYdg8sqM1J4trNJMTW3vQM9UKQc5UNPx8g3ziYJU//P/bOOyyqa3v/H4YpdIbekSJSBcQu9hp7LFFjiS0xiak3uek3iek9MVVNNPbeFTv2igU7KCBFivQ2DNNnfs8ZbPHefGMMw5M8P/bz+I+cfeac96y991rvfvdao/Au3MdPy3ehixrEcxP7420Bu7MIWWCs4cSmdaxJzidhzCTG9wxtmG+0N0hePI/lt8mCO+dDtbU3uHj6MNuTD3G11Jq43qOZ0LcVpal72bI/DYlfOBG+MkquHmfzoYu49XqcD54dS7BDg95UX1vI6aOnyapxpvtDnfAwFrJ96SK2XYChz71AouQiv85Poth7AG+90h+PRoh/m4IsUFw/w8pFa0jRdWDWO6MIkIBRU8nZ5C2s3Z5J+IgpjO8bxm3q06RHWVXMpdNH2bP/BPkaLwaMHceQjkG3HWBF/iU2fDebZYcUJD42jCgvK8oLrnOtQE/sgBE8HCtm7+rFbLnuxpOvPEdnL8scgbGossCk4/rlIyz6eT310ZOYNS2assunOHS6kJB+Q2nvZeLS/s3MX34M7z4jiNal8PNeePvbt+jiLUY4Trp7+VKS8gJ467NpBN8kC4SknYVpx1m+cBWplQ7ERsgpy8qiwrkNM56ZSgeXapJXLGDeEQ8++Pk54hpZS99kZIG+jmsnt/PxR3vo9J8PmBRtIGXLChZuPI9zdBQehhLOXlWS8PB0Zo7phIsU9Oparqenkrx3LynpdUT0f5THR3XE5d5TPyYjuvoqsi6eZN/u/aTm6ek47nEm9g6lNus437y/CHo8z4czEiyS58bSZIFBVcPl7fN4Y14pbyz9hHbSQg6s2cwphTcPTxiAa+YWnnvvBu9sepUYiYKMwxtJKmzBpNFdcReVc3z1t7y9vIbXFnzNoBa3WCoT2vpyzmxczwXHeB55qAP29fns+vFjPj/dgh8X/5sW1Sf4z7SvcZzxMZ+MifqrYcT/JKosrywwoq6+zIeT3qVqyGt8/2RH89ohJIYsvLCbNdsOkHIhD89OU3n9iX74OTYYl0Fby7aPpjHr+P8iC4T8m3WcWvMd3+3R0G9ALI5iMVVXk/jgi1TG/7SSDx/xZvm/J7OodgLrfx2NS6Oj93/fsJkseEDAm4YsyOXbEeNIHfINs8e3I2/Fv5j0bQ1vLPqYkXH+2BjKWPra06xUDeSFnlWsWn8Ov8SeRHhJydq8ihPGMMaMHs/gwW3xsJfcE3ypOb/sI15fL+LVz18gMfTODnr+zi+YvKSMl2e9Qt+WHhZJmGZxsqD2Cp+++TUlEeN5ZUIbRLVClQd3bFTl3Cgt5XrqXpYmXaPL4zMZECFH5uSOs0lBcXExNzJPs3LZfjyHPcvMkR3wdvqtI2Ksz2Ppx19wmI688PQwovycb8q+lez/+l98XtyBj58fTZy/vNEDXsFcLU0WKC6v5/mPTtBxylTG9IzAlTqunj3C7p0nuFKuwS++K0MHdCfc28CWbz5lw3V/Zj53S1mQwZevf09BQF+eeawvYbeUBcJkqlOQffoIOw8eJ71YTUBkJx4a0IOIAFdkVjVs+eFbNmT58vjTD9M50qPRpfRNQxYYuLJjMd9vLKDXY2Pp7nGdH77djCogll6JsbhQydGdO7miDeWR0X1p5euGs5MNmroKSoryOZWcxJHrroyc+ij9Owiy77snKAPXUzbx06IU/PqM4JFBHfC+eVxDlZ3MG+8l49l7OFPHdMLntx0fcJb7bTeLkwX6MjbN+ZX9hXJGTRpOQM0pfl2ymzp5ADHRHhSeOs35PAMxA4cwom8M7jYybO1kaJXVFBfmcip5NydK7Bk0fhxDO4bdnrcMmnpqFSpENnY4ONhibazj0KpfWHKokl5jJ/KQXwmLf0xCH9mHcZP6E2jf+Jn6LE8WVHJw/mw2XhHTc8oMenlbUacTYSMToSgrIj/rArt2HEMZ0ImHu7pyePU+aoN68+zMgQTaQN7RNfy44hyuXUablQVmis9kQlNfZ66CILVzwN5WilXtNZbNXcy+IlcmPj2FBNNZ5qzcRU1gD54dPwB/20aIcO+xVouQBYYqDq1fz8bDZXQdP5GRnQMayKX/Igs8UNVWU1WrRmIjw1BfwfXcDE4cPEpalRtDH5tAjxYm0s+c4vzlPOqRYKor5mJaDvIOo3npyWE0KJWFLOEqFAoVRms7XOS2WBlrOb11GYvWpxE55kXGR5SxeEES1+wSeevNQXg3gkqjKciCmpyTLF+8ngvSHrz/5iA8MVFbeJkty1dzqjqQaS9NJu7W9qNBTXn+FQ7u2cex80VY+4XSvW9/esSH4HhXohpl4SXWz/uR9WlOzHj/dQZHOVJ0/iAL5y7nevBg3p2ewPmklay9YsPkZ5+mh58FGD5LKwtMWnIvHjLnFrBqN4O3JkSgq1NQrxPh5CZHaqWnIO04C35cwg2PrvTxLWL5Pi2vzP4Pid7WZmXBlkULzAT7B59Ova0s0Fblc3jrUubvq6X/iAFE+cgoTT/N3uRU7HvM5M0xvpxcv4Jvtot5Z94LtDMrQRqvNRlZoKsl83gS739xgsEfvkMPmzTmfLmYiqBEHukVg0xTTOqhfey95skrn71EvF05qQeT2b3/EuViJ+J6PMSwngl433vOVKh8Un6dlD072XU2E7XUmy69B9CvayyuMgOluef46aNfqYmbwqfPdbxDgjUehBZXFujrq7mw+SfeXK7l02VvEFC8n1kvz0fXpjvdI5yovJLCkk01jHpvBsMT2+AnUaGUuuLtKDAu9RSnruXJJxfTdc5aXunkdvPNTRh0aqrKa5DI3XG2FSNUccpOnsPYWenMWjuXnnaX+OaxD1CMf5cvJsU3ImINt2oSZYHJiLriHK9P+hTbie/w0dgQiq6XIHb1wl5TTEZeEUUX9vDdqhtM/eITxrdpwOePyAKE+1bmcWz/UdILStCYnHCzK+TXuUcY8PFCXu/nweYPnubrjD5sWDkRj0ZHr5kssAikTUMWFPDTuHEkd3yPX2Z0R53yE9Pfy+KJ719nSLQvMn05K95+njX6wbw62In0S9eoF4mxEunJ3rWFM8YQRgybwKhHO+FYV0G5UoJPCw/sJEIFhHzmPvE4SX4zmPPKYPMOZ4OLbCRzzQc8s0XD6++9TNfgf6iyoC6TL1/7jOzAR3jj8WgublxLnns3RvaJxdNRSuW5tbz8xjpCJ8+gne4yaVaxjBrY0axA0BUd5Z1nP0OROJM3pvZArq+gQiXGzdsde5kYVfZu3nz1Fxwf/hfPDG+Pz+2kaNVse/d55hv68MHMEUT7Ov0jlQXKq1t44a29xEyazoT+LVFe2MuSjQepkYbQvW8POie0xN1BhshUz9HFs5l7WMuopybTLyEI47Vk/vP+Guy7j+PJUe2wV9egtnbE3dWG0gv7WbN6Pzds/enctzfd27RquI9gePpy1n37NTtKWjHjiaG0D/vnKguy9izhm1UZdJ4wgW5O6Xz+/TFaDh3LhCHt8ZQq2LfoB1akiujdqxU1N5T4t+lAt/atkEs0pKz8hm+Sqhj4+DRGdvGntrwKo8wZDxcnbKzrOPDr1yw8Yc3w6RMZ3CnotqNSm7aVt748RosBI3ns4Xb/UGVBBdvm/sL2bBsenjiKGPsyjhw5TWG1CrFET07qBdILDET0H8bQdi4UZ93AtmUbunWOxk1cx7GV85i3t5huj05mVCd/FLX1yBzliGuyOX4qG5uAaDrEh2Kvu8G2hb+yLVPK4ImP0sk2g/nzkpHED2Di+F74WCDusDxZUM3hRd+x8pyRHpMmElWTxqlcPVE9etA+1A1D2QUWfj2PFF04E8a24ermJNJFkUyfOYZ4Ny3HV//Cov2lJDwynUe7eKGoFErV2VBXnMGFzCp8otrQJtwbfcFZFv+yhkumMKbMGEtwxRF+Xr0XbXh/nn60L17/GGVBNcc2rmPN3nzaj32MR3v8nrLAlcK00xw4noFjqy70SwxDpipi9+qlrD5WQ5/JU3molZQbJXXYyt1wtzeQeXI/m3dfxa/7SCY81ApVdRUaaxkyVSkXheDDI5oeHVpio73BgTVLWXekkh7Tn6efSxaLFu3ghmdf3vxXX9wbgXdpCrKgNu80K39dw2l9J96dNRJ/iZbc03v4df5WNK0f5c2ZPXA212TTUZWfzu4tWzmUpSGmU2/69Ign2FtuTmhr0mtRVFdSowJbiZLT21ez4ayJkU/PZECkI8UXDrN04TqKQwbyythwTm1cTlKeC9NffJqO/0hlgZbrl46waO561K2n8MaEILJPn+BipZxeAzrjK9OQdXI3P/+6E5uOI+jnnsP8lVcY+ObbjIt3pjj9GL/+sJhcv1F89FIfJNVlKIy2OEmqObhqPkuu+DHro6doLYeSK8dZ/O2vZAVM4rOZLTm5djFzjrrywfczaf2PVRYouJaynQ8/SSbxrXfpZ3eBzz7eiO/YF3h9ZAxWyjLObFvI+0uLeerTF3HP3s3KXZeRh3Zh4MBEYsN8sDOXijWh19RTWlaGVirHQ6LgZNI6Nh3Kx7NjDwb2TaR1i5tJl41aSq6d5NtPl2BKnMkH0+ItkqfF8sqCai4lzeW1+eW8veRDYnXprFmzn1qJFIlRQ1X2OdbtVDD49akM79KK2pMpVIV0Y1hiKBJNFZd3/sIrX11kyryfeCRIT96NKmzdfZGrc9iadArnhD70j/fFUF9GytKveG2TiC+Wvke0+jTvT/sG+xnv8/7oyEaPzZqELMCIuuoSsx57h7rhb/HNo96s/XkVilYDmTo4BolRR1nKEsbM3Mjw2T/zrx6+v0sWmEx6qksKKNHYEOTnjjI/nWul1gS0bKjMVHhkIe/My+LxH75mUKCGlW89xcLqMWyYN5I7aYgbHcb/ecNmZcED4tw0ZEENW96dyQ/VQ5n//sN4664y9+OFlIa0o12gHJGhijO7UnEZNoPH+7TC4XZpSTVHPn6NtSTyxrND8XLScWzhz6w5I2fa2+OI9nRAVHqYJx6dhcOUT3h3dMLNIwgCGHUkf/IWc3KDeHfWdKL/qTkLdKWs+vBT9qvb8vK/elG0awlbrtiQ0DYYF3trSq6cJSVbxNDpY/DJ28XSQ/XEtg/Dy1lCbWEGh0+W0H7sVEZ08Sdjwxy25TgzeOJo4gNdKT40lxe+PM7Al95ibNcwnKU3dyLVmXw/4x2uJkzklcd608LVAlFHEygL9GUn+eClxUj6TmByfzf2/PAZSy9B78F9iQtwRSpUz5V5Ex0fhjj/KAtWHsTkFUZkkAeqrFSO5VrTf9I4eoUZ2bdsFbmOCQzt25KTcz9j2VkDXYb0Iy7YHSlGrJw8CI+MxFdSxMJPZnPFvR9PCIkmfe7IyB9wiP5Xt6ZRFpgoPbuVbxYewq/vGIbHy9i/eht5IndahvrhTD2Zly9R6xLPgM6enN91iGJrV0Jb+eNkqufamRQKZNGMGDuE1rJsFq7bQ31gd8b06USwbRFL3/uYvdpYpj05nu6tXG+SUQZy9izg0w35dBr9KI/0isISR3gtriygntT1C1l4vJquI8cwonMYt4aWMC8dW72RXReM9BrVn3Ze5SRt2MlVpR2hYS3MZMGV82mUSEIYMqI/PsqzrD90Ba/4fvTwVbJz7Vay9G7ExLZCrq/k6vk8ZKEdGDykK6L0rfywLp3Q3iN4bFgbi5y7tzxZoOLS9mXM31VE9KBRdLO7RtL+Sxg8g4n2l6OtziP1QhHy6F48MjiS/ORNbD9zA4/o1oQ4qbmUIlRDiGbkhMF4Fp9hS9IV3Np2ItqzhF3bj6JwDiYuMgBjSR4Z2QoCOvZhSP8Yqo5uZunmc3j1HMHk4R1wbNxNSvMYtoiyADVX929madJ5PHqO4akh8Q2lH7U32LNoHsuP1tDnudeZ1M6d0qxUdmzZS45GTlTrFtgoS8m4nEmtYzhDHxmAhzKD/QcuoLJxp4W7iMLsHEpNnvQaNpxoaR7bdu0hVxbBQ3HupO3awelyJzp2jsBeX0nGlTw0LtGMHt8PafouFq89irTzJF4a2+Yfk7NAU57BtqWrSc7x5Kn3HifWqY6zO1Yxb9kpQh97jX8NCjMHVEZ1OWd2rebbBTsxRvRiZM9oHERGc0UIr4AwWnobuLh3G0eyjHQZORzvqotsTkrB4BlCVIgj1YUFZBZoad1/KL18FWxdvIILVrE8++8JhFhADSTYnkWPISDkLDjLuvmryHHqxb+eakPWntUs31tAZM/uBNvpKM3JIb/clh4THiHCdIVVCzdS7NaG7pGOlOdmcjGjjvixjzO0lY5jm9ZwVtOKMRN6oTq3kxVJ2YR2isPHGRTFhWSmlRP40ASGh9ezfeHP7NAm8vk7Y/Ft5AIwTaYsMGooSjvMnC+WwMjXebm9ia2L13DJ2p/OUf6INUoKsy+RoQ9jTD9vtv/wNftVEUx+tC9+gtrHSoytPIi4+CCMpZdZs3Y9eZ422zpIAAAgAElEQVQ9mBKhYs5/viTDpzeTR3XE2dpkzlfi6NeSuFBPKi/u5PNvt9Nq2ns819vfIhtCliYLjFoluULOgq8PM/Dj2UyIulNRxKSro+DYep7/oIRZm18mTJPNxtnfsUMRzPCerbAxqMlPSyFdksjrMwciu76PTxfvJXDYC0wLqeCXL37kqjyOfm2DsdbXkHHwDIqIYbw0vSOai1t5+vUdDJz1MTM6ezeWa3f7Pk1DFgg5CwpY9urLbPJ5jBUvdWDPvB/ZX+pC167h2Ol1VKQdZVe2nJlvv0BigN1tsiDpwym8d0I4hvCcOcGhQVvN/uVfsaywJW8//yi26dtZujkL/46RyK0hP3U/l8Xd+c+/h+Kmy+SL6U+Tlvgpvz7X3iLHX/6vD9JMFjyguTYNWWAkN3kub82t4ZlvnqW9vw0V6SnsP3OV4uJK1DYuhARE0qVnW3ydbe5KRKgjY8tqUghjaL82ONtqOL5kPutOOzP1P2OJ9LCH4lN8Of8orYc/Sp+oO+fyjYoMvnnjGwpajeLVKd3wdvqnVkPQcWXzz/xwSM2jT08i0l7B+eOnySi6gUKjRSfzIrZNB7okCDuNZZw+fJL06/nUqNSorF1oFZVA1w7ReDoZSF01h+25TgwaP5q4ABdKzmxl2VEF/R4eSGzgneMbyqtJvPROMvFTn2Bcz4h/bjUEQyU7vvqCvdKOTBkYQubB7Zy8rsLJ2QkbsQiTyYCVXTh9BnclwtOKnAupnDyVTpkgscWJ0HYdSOwQgYuxgG2LV5Hr1IZBPUO5umU9J4rU2Lu5YCu2wqTXI/IKoXvPHgTWp/Lt1zvwHPgojwxoe1te/4DD8392axqyAHQVaSycv44Sz06MHdIBx6oMTqSmmdl3g1aKa2AQsR3bERHgjOLaRU6dv8y1kiq0SiucPfyI6dyR1i39EJecZsGGvagDuzGqV0eCZSXsWplEgWsMfXp1IPhWAkR9BbvnzWX7DVcenjCCbpF3lWtrRAAtTxaYqL68m29Xp+Lerh/jHmqL2222QE1myhku5huJaNeaiAAZxbnpnDl5kbzCCjQmK+w8Aolp2564MC8qL+9h3eEsvOP7MqhDEMrscxxLvcz18jqMYgf8AyNo3641Qd5WHF+xgE1XxfQaPZZBbf651RAqM46wbOlRaNmNR4a2pDzjAmfPZVFZo8Roa49nUDTt28YR6uuIujibc6lnOJcj1GE3YOcaRNsOHUmI9KD07EGSkq7g0rY7D/XwoyztDMcvZlKi0CKzdSOkVWvaJ0TgY1/PwQ3r2XFeTbdRoxnU3r/Rjw5Zjiwwocg+yYoN+yhyac/TE/s05FvQV3P58AGOZ6qI6jeILsHOGDQKirIuc+rsJXLKajFqxbh4tSCuczuiQr0x1RRyPuUU59PyUCFF7h1EbEIska0CMNy4yI7dyeRKIxk5sAv25VdJOXGO6xUKTFIHPALDiY+PI9JHT8rGtWw4Wkni9BmMiPNslJHbFMoCk66Kc3u2sPlAIW0mz2R4uIiMlMPsO1NG+NCR9ApuqOoiHOFIS0lm054zaOzccbOXYDIZsZK4ERrbhe7x9lzZt72BLBg1jrbuBnIupXLm8lWKFTpsHD0JioqnfUwLlFnHWbkyGXGbUTzzaPt/bDUEdcV1jiatZ0+OPeOfnUSQIZ/Tx45z7noFWoM1Tu5BJMTF0bp1EFJNNTmXTnEsJYNKhQokckLi2tE5MQb72hwOb1nHeU0Yj0wZgbf+BpePn+JC3nUqVUakDp6EhcXQoUMYmqzjLJ67CVOvqbw6JqHRE6U1GVkglDksvcbOpb+wzdCHr1/ojjrnPEfOXCavsAYrkQ3ufkFEdUogwJjLxhXruKqWE+jhIBwQx2Qlxdm3LYOGtsem8jLr1m0i170bk2MgadFGSlwC8XGWYBRqFYsleER35qF2IeTtWcSPSQqmfvI63f+p1RDMKp9zzP36V3M1hP+MDL+jkDBoqMw8ydIttYx4fjABYi3luefZd+AshaXVmCROeAa1ILZLV2K9pJRf2cdXKw7iP/hZZnZwpzDtBAfPXCKvXI3UzhFvnwgSe3Yg0F7L+Y0/MGsnvPP5v2n/j66GoOLqpi95doeceT88jUdZOidSTnOuoAqRDmxsPIjq0ZXE2ODbpdeNehXnt/zCpmuRPPfvfrjfJAsOrJzNqqJQXn92AgHaHA7s2E9aSTV6kx2ewSHEdEgkwd8OReYWnpq2nB7f/cKMhKbOWADNZMEDLslNQxaApuQs381ajHjQ40zpH4lcJkJdW0lltRKD4Gy4y80B3L2nbHVKBWok2Ns1yLzVihrqNNY4udgjtRZh0qupqtVg6+iIjeRWfwM3Utbz0fwzdJ4+k4fbBmAvZP6zQLN4zgJAXXCM2d/vxKXrCEb1jkEu1lBVVYNKa0TiIMfNuQEL8+ELvYrqyiqUaj1Wtk64uzohsxZwMaKpq0WpE2Hn6IBMLEKvqqNOA/YOdkhuYW+o5eSKn5h3wYnpT42hfchN2ZoFsLN0zgJBlld8YiWzNxbTefgQOrVyxaRVo9MbBU2BWbaHtT2ubnLsbMSIjDrqqqqoUWoQ2Tji4uKITDjqYtShVCjRWUmxsxUyiSuoU6nRGgzCcWjzmWgrqS0uThLSty1i6UkJD08eRWKMT8MuXyO3piILMCg4sWUtOzJM9HxoAF2ifTCqaqmurUNvlOLkIsfBXnaT3DOiqmv4m05vjaPcBUcHG8QiQZarobauHpPYBns7GyTozXgaxDbY2coQm89vmFDknWTBgl3oQhJ5ZFgiQXdVAmhMCC1PFoBJmcfGJRtJMwYweHg/4vydbub9MKFTa9DoTUhlMqTCvGQyoK5TUFOjQIMYBydnnBxszdjpNCrqVFrEMjvsbaSIMFBfV0uN8A2sbXGWO+NgI0ZVlMryBUmUe7Zl9CP9aeVqmURpllcWgJDIcd+6LaRWOdNj5BAzuayqqaFWqQaZPc7OTtjbSO4kftTUU1Ndg1IH9k7OON/ETq9WoazXIpLZYm8vw0qQhyuE+wjj2x65kxN2Uitq886xYf1uCmwiGDVmIJHujV8Ky3JkAZhUNzi0bQf7M430fGQk3Vu6IjIZ0apVqHUmpLZ25rXRPOMZ9aiUCqpr6jAgbbA1x1sEvSBjVlFbXY1SZ4Wdkxy5o615fBv1WpT19eitJDjY2yGxMqK+dR+RDCe5M462YhT559m4eicZhDN1xjBCne7NuPZgI7kpyAIhcXDJ1RSSNh+g1q8vk0e1xcGkQaUxInNwuJ0g2GQ0oFUrUSiUqLV6jOZFQNjhlWDn6IzcSYpe1YC9jb2DGXszfopqapQ6JLaOyJ0dEKlKSdmzhaRTtfSYNJ2BUZZznC2rLBBOZtSSdeYgG3ZcJrDPWEZ2DUKkVVFTXUW93gpbJxdcnWxvk3BGgw5VTTXVCjUiW0dcXJ3N+Ar/r1Yq0ZgkODjaIxE1nB+vra5CoTIisXfC1cURUX0pp/dsYdWBaoY+8wR9W90pMftgFvbfvZqOLBDUKlWkH0vily3FDHthBr1aOKCpr6WiUoHRPL5ccHKQYNSpUdTUolRrMRhv2h1WiGVOuHk4ITFqqatTore2wUFqoq66FpVOf/Na4XoREnt7ZPVFbF6wkIuOD/H2i/1wsYCSSkDU0soCwW/Q1JVycM1CthUE8PzzYwiV35KYCPlV1NQpTdjL7TDn9zYnfKylvKIWvcgGZzdXnGyFOaohF0u1QoXE3hknG7GZANTUVVNWVQcSW1zc3HCQmFAWX2X5t3O54j+UWU/1o5GmuN8YYNMoC8zZDFHmH+Gdt9cT/tSrTO/sh1GtoLS8Gr1BhJ2TK64udr8lz4UcQEohlpDgfOtvJiP1ddXU6SW4ODuaE60bNHWUl1eiNkpx8XA3Y2rUVZOy+FM+OtKC7356mpAGsUKTtmay4AHhbiqyAKOSU9vWcaTSjzEju+HjKLNI0ryGiLmeM9tXceCGN6NG9yJA3uDwWKI1BVmASUHq+g2kaIMYMqg9fvL/zi7fWO9mVOayaeUulH7tGdg1GndHyzjOwvNaniwAY10+u1bspCa4I707R+Lp0MhaxbuAF+qP71y5kzLfBPp1bY3vPQklG+sbNRlZIBzmuZ7K1gNXcGnVnk7xIchtLORVoOP66cPsPV9BSIfOtI/y52bOw8aC7fZ9moIsAB1F5w+QfKGWoDad6RTte9dRhMZ+JT03zh1kd2o5vvGd6RofiAXy85kfuinIAqFiSd6lkxy9UIx3dHu6xLa4vavR2MgJv1WQdpJDp6/jGtGR7u1DsbMMr2yhYwgCIkJ5vzMcOnkNSXAn+ncKsQhJ+YfYmzQUXBKeIxen2C70b3+nKsAf9v2DC5qGLACdooSLx09wuURGx8G9LUa6CcFJXWk2Jw4dJc/UkmHDOuNhCWb5Jq6WJguEHFGKklxO7z9BkX0Ygx5qh8tdiR7/6vf/bX8jdWX5pOw9RI4klIeHdMbdAtg1JVmASU9NcSYHdh2kPqg/j/QMsUgOAQFHk0FNaeYZNm25QPDD4+jfynIkleXJgobNiNJrKWxKvkZ0/5F0DbPcKXiTQUtlVgqrt14ibPBY+kW6Nq5p37xbk5EFAkmiqyF18xL2qjvy3PiOFlM3mQmZulxWz15JXbfxTO8RZBEF3x99kGay4I8Q+p2/NxlZIByjrCmlsFSFW6A/jjJri5yRaiALNBTm5VJv60uQhwMSSzEFQJOQBeZyVUVkV5jw8vHE6a5dtQf87L/bzVhfQeaNWpzdvXF3bNjdtFRrCrLAvGNddp0yrR1e7q7Y386H0fhvJewO5GbX4ODjiestJrvxf4amJAswqikuLEcnccDDzen2DmXjv5aeqqISarQS3DxdcLSzHKnTNGSBUKVTQeGNGqztnXF3czQnP7NMExzNIqp0Ylw8PHG2aZzd3P/1rE1CFghSb7WCivIajDJHXN2cLVL21vx+gpNeWUq50oSzmxfu9pbDzjI5Cxq+kkmnpKysGjV2eHu7WA6v/8uATTpqyiqorDXi4uuJ3FzCuHFaU5EFwk5bvaKKyloVNnJv3C1GLgu7c9WUlFVhdPQhyFwS2XLN8mSBEIRqqKuuoKze2uyn2P9XqebGej8jGqWC0qIqrOWe+HjYWcSXbFKywKwK1VJTUUql2pbAFm4WO8ttMuqoryzlejEERfvdU6mosb5Rw32agiwwJ3bU1VNcUAaOnvi7W267WlAV1VcWUVhlxDekBQ4W2jtpOrKgQRmrrSsmM99AcIS/xchy4TuZVBVcvlSFX2xLXCxA8N2P9TaTBfeD0v+4pinJggd8xL91t6YiC/7WIDzgwzUNWfCAD/c37takZMHfGIcHfbSmIgse9Pn+zv2aiiz4O2PwoM9mSbLgQZ/pn9KvyciCfwogf/I5m4Is+JOP9Le/vKnJgr89IA/wgE1DFjzAg/3NuzQpWfA3x6KxH+93yYJr165RWlqKtbWFKKDGfpMmvJ9IJOLYsWO8+eabKJVK1q5dS0BAAFZWFtsCa8K3s/xPCTi9/vrrzJw5E39//2bc/gTkgu3t37/fzDwPHDgQd3f3P9H7/99LBdz27t3L3Llzyc3NJTw8nNdee42YmBhMt87O/v8Lzx++uTBmBZvbs2cPbdu2JT4+vhm3P0St4QLB9g4ePEhRURGJiYnmtaLZ5u4PPMHuBHL0p59+wsfHhxkzZtC1a1dzPe3m9n8jIGCXl5fH8ePHzTbXjNuft5jU1FQOHTrECy+80Oyn3Cd8wtg8d+4czz//PDqdzrzWfvrpp/j5+TXPe/eJoRB7/fDDD2YMm328+wTNvNlvoqCggG+//Zavv/66eZ24f+huXymMX8EvdnBw+E3v3yULdu7cyaVLlxCLxc2T5D2ASyQSLl68yKJFi1Cr1WbSwNOzcbIXP8C3/cd1EZznBQsWMGTIEPNE2Eyy3P8nFMajsBCXlJTQuXNn7O3tmxfg+4BPGLOC45eUlGTGTiCpxo0bR2BgYPOCch/4CWNWcGAEDCMiIggODsZgMNxHz+ZLhDErrBdlZWXmRViY85qD3fuzC2FtOHHiBFu3bsXV1ZXBgwcTHR2NXq+/vxv8f3yVMGYFmxP8OC8vL7PtNeP25wwiKyvLjN/w4cOb/ZT7hE4I2ITNxjlz5pjXCGGtnTZtWvO8d5/4CXOeQqFg48aNZrtzdnZu9vHuEzvB9srLy80Es7AZKZBVze3+ERDwE9aIiRMn4u3929KW/6eyQFhohAWnuf0WAcH5O3LkyG+UBULQ0dzuDwHBpoRd3WZlwf3hdfdVgtJHUBYIO0aC4+zm5ta8kNwHjMKYTU5ONjswt5QFb7zxhjnwaA7c/hhAYcwKNicoC9q1a2dWFjTj9se4CVcIY1ZQFhQWFpp3d4Vd3mbs7g87wXEWjnD8+OOP+Pr63lYWNBNVf4zfrTErqCAF/0SwvWbc/hi3u69oVhb8ObyEq4WA4+zZs79RFnz22WdmZUHzvPfHeApznkDMf//992ZFi0AuNyvR/hi3W7YnrLOzZ882/2smR+8Pt7uvEsZo69atzRuRd7fmnAV/Hktzj+acBQ8I3M1uzTkLHhy/5pwFD4Zdc86CB8PtVq/mnAUPjl9zzoIHx645Z8GDY9ecs+DBsRN6Nucs+PP4Necs+POY3dujOWfBg2HYnLPgwXC7n17NZMH9oPQ/rmkmCx4QuGay4K8B10SlE//yQ/4Nb9BMFvy1j9JMFjw4fs1kwYNj10wWPDh2zWTBg2PXTBY8GHbNZMGD4XZ3r2ay4MEwbCYLHgy3++nVTBbcD0pNTRaYjGi1GnR6IyKJDBuJkDfizkMYdBrUWj1YS7CVSRD9XmJFkwGtSoPOBGKpDKnkt2UXDTo1Gq3BfB+ZTIL1zfuYjHp0Gi06o6lB/mRljVQmQyIWNVqpHYsqC0waKoqrEDm64GQnw/rWSZq7cLWWyJDdg+v/MgWTupaSSjV2rq44yMSI7s5hKZTdKq9D7CRv+B0roYyPDq1Oh+EmdlYiCTIbKeLfdHxAo7vZramUBUaDDo1Gh9HKGplUgvg2kPc8v8mITqtFK9irWIJMKuB0ByjhPtqb95FKJVhbN9iRUE5Hq9WiNxgb7EwkQiLYqbX1b+z9r6F1p7dlyQKhDJEWrTAuRRKkMsntby68p06nRa83YjSPp4b3lIitf2tP5ke9eR+dcB8xUmmD7dzByiBU7AGszEfErKytkUqEOaChn05vwCTYHiLEUilSyT02+xfAtCxZYERTp0ChMWFrb4/d7TKnQj3jhjFlshLwuGM/976KGWetFt1Ne7ISWSORSpHctCezHWp1GE0C/hLE4pvzocmIXvgNvR6jUfg+VoglUoQ8F41VPbapyAKTQW9+R71RmPMl5u//f6fdFcqp1aFQ6ZDaOeJkJxUGplm+KZz3FPAwYYW1WNKAvQgMeh06nR6DgLNgh9Y37bSxwLrnw1qeLDCh16hQ1NWDxA4nRzvzdzcZBbvQojUYEVnffP/fAVOwvYbxZ0IkuWfcmfEUbM+AlRkrAceGGxkNAs635kBharBGYra9ximRbEmywPzswvxtsjKPM6n4TjLs22PRaDKPJak599X/mHxujT2d/vbcKNiasN7cWjKFevBKRR31JhkuLg53Sqne7mvA6pZ9NnKOaUsqCwxaNXW1teikjrg52TaMU5PJPL5u+RACaML4kknv8mPM1zXYpkanN68H5rxPwrUia8RiYa224tZ8J/giDX9r8EWsrUxmuxPWXoOhYXwL/aQ2skbxUyxOFpgx0pp9YCuR+OY7NXz4W2uteR00v7YIa6ngQ/93onbBzzX7H/qGeUy4ViKTIb1d97qhtGBVWR1SV3ecbe62bz1ajWD7IJbYIJM07nFti5IFgu2oaimt1iP3csfuXmgEf05ZTWmtEVdvd2x/79WE61R1VNRqcXJ3xe4u3IR1SKXWYroVO9xaG27ardY83hvs1hzjSP9onbo/x6WpyQIhhjLHYiIJNjYNMcDvtYa4TYeVSHrTZm9dKfg4WjTCfazEyGx/ex/BTjVqDQaTCKmtLY1savcHrOBxmpoPw9w3WHdfaDFlgVFN0ZULnLmSTUVtPdaugcRExBId6o7UGmryr3DqUgaFZdXoxHLCotrQNsofe+k9zoWuhszLaaRdvEaV1oSDayCtO8UT6uWEWKSn7Ho2Vy5fJq9UgUnqRGBUPG0iAnGUiSi/cJQDJ9OpE0sRWRkxWnuR0K0LUf7OSBrJIbQEWWAO1PU6aq+fYdPG8wT0f5juMX7YC4Xa9fUUXrvMmfQcKmvqsXL0Jy4ulshA99+f6A0KLu3ZwObjBno/9jAJwa7Ibk+cavJSdrJqawHxj4yga7Qv9mIVGcl7OHm9Er05IDZh7RBG115tCHC1o7HqilieLDBRX5pPRuZV0vOKUVvJ8A1uTUJ0CG6OMn6zdujrKcrL4OyFTMpqVMjsvAhrHUVEiA/2MhHKimKupaWRWVCCSifBOyyS1jFheDhIKc9K5cDxNOr0RszrjL2ciDadiGnh1fDNGrlZjCww6agqzuX8+XTyS6oxWctpER5OdGQLXB1kVOZc4PDxS1SotEiEGto2TrSMa0/rED+cpHehadRScT2HK5kZ5JVWoJXIadGyNXGtAnAwlHI29RxZBZXmQFAkMqGqrUfsHkm3bgn4iYs4nHKOwnIV1kKeGZMdLWLaEBcVhEsj1W23CFlwMzDV1pdz7tBR0isdaN+9I9HBrlibdFSX3yDz0mVyC8rQYId3aDjR0aF4Ot8znkxa8q9c4GRqOlVqvXmeEjl5EBmbQFSQN1bKEjIvpZOZU0SdVox7YCgxceH4ujuiK8vm2LEz5JQpkMqswVqKT3g88ZFheNo3Ts17y5MFJjS1ZeRkZXDlWgFVdSZcvFoQHRtJC18X7jazu4eVrq6E0wf2crrQioSefegS7omu6jpnzqaSlltpzrdgZZLhGRxJfHwEnuIaLl04w7mrRRgQY40YuU8ocQkxtPBwaDQy+e5ntDRZYNQqyEo9woHUArzje9CvUyskmjpK8rJIz8yisFqJxMmLsIhYsy0J89rdTa9WUHTtKmlpmZQpDdi5+hIaHUnLAC/srDSUF+aQni6s2bVg60JgeDTRLQNxsdFSePkcJ1MuUSmWIbayQuLgTUTrNrRu5dEo9eItQxYYUdeWk3PlMpdzClDoxbh4hxAjJD71c8KorCE/K41LmTlUqEw4egQSHh5FeAv3e+zQSF3xdS4eP0a6MG/JxCCywzMwho4dWyGXgF6rorIgkxNHzlMjj2P48DbIrcCgVVFekE3a5SsUVimxtncjKLI10aH+ON3zff7KMtL4ZIEQqBvQqpWU5Fzm8ImLiCL7My4xGBEmM66XTh3jdEYZtvYSc/DgHNCStgltCXC6MxfpVTXkXU3lxMXr6I1CoGvCoNWhNclp3bUnbQPgauohjlytwkEmASTIPUNp17UtntYKci6f4MD5AqRi4W/WOMgDaZPYnhB3278CVwMBZjRy+PBh+vfvbw7GExISWLdunTkp7l9tJoOWmpJczp5PI+9GDWJbV1q0bEVUbEvcxHoqC6+ya89plCIRUpEVIhsH/OMT6RHu/Zu5yaRTUZZ7nt3HLqI2SpEIGxU2bkR16ERskAsmYaNEVUtBWgrJB4uIHzeRLoG2ZpJGV19Ndvp5zmYVUa8zYe8RSrv4GEK8HRtt/rMIWXAzUFfXV5OVso+kM1LGvTCKlvZ3+1pGNDUFHN20gcNFLZjyrxG0sLnnq90iqlQ1ZJ3cx9YMax6ZMIJwYcCaDKhrbnDh3AXSs0sxiR3wCWhJ6/ZR+NqLUdfmszvpIDdUBmyFgMZKhDyyEwMSWt7lWz+4lTQVWSAE8JXC+nA1jaySGqxsnAho1Y6OMYH/5buaTHoqC7K5fOEiueUKrCSOBEQn0DYqGAexgaria1w8dZGCSgVGkSOBsfHER4XgLAWdspz0U6mkF5ag0opwCY6iXZsY/IQ/NnFrJgseEHBLkQWKvGPMn7OVKhcPXGygprKMal0oU557lGi7YtbNWcgZvQs+jmLU1TfILnZmzPPT6dnKA9ntQF7PjVNJ/LDuLLbOchxsTJRfzcEQ/RAzp/bB11TAkh+Xk66U4uNuh76mgPQqD8Y+MYWe4fYc+/YzlqXW0DIhBEcbKwzWvnTu24v4YFekf1uywEhdRRH5RcVc3b2Yr5ZkMvTDr3iiX6QZx/Irh1m5di/FEjkudlaU5RZgcItn0mNDifKT/w+2Tk/ZleP88tXnrDjoxX+WzmJoO3/szRG/idrCS6z56XO+WaJkxpyPmNwvHDm5/PzMZ5x39CE4yA1bIe5wiqLvwI4EeTjQOGEH5kyvQuA2fvx4c6bhxm4GZSF7128m9YYSa6kEVCVcLXJkwPgx9G8nTGK3pRrUZJ1k7dZ9ZCuskTvaoC8uptYxlGFjhhDvY+Rk0g5SMiuQOEixqishp1pK5+FjGNAhgAsb57FgbzFBIb54O0vA3pXWnXrQJtQXx9+Lbv7Cy1qKLNCUZ7F7y3ZS8pXY2dthraiiSutAhyFD6NUugKs7FvPLtmu4+/kQ4C4DWzmRHbrSrlULnO9ybFUll9i8Zi85tTpkjhJ0qhoqlK50HzSQziEiLp85RXpuGTqDFfra65w6ehXb2GE89cRQ3POS+G7rWaycfAj2cACTPaFtOtEhviVugtPZCM0SZIFJo6CkpJjC7POs/mUdGYZYnvr3FPq188VYlc3uHXs4nVGBrYM91nWlFNXZEN9vKAO7t8ZdGGC3mqaU7WtWsflYHm5+fvjJJVg5eRPboTNxfrakH97FnhPZmGT2OBjruFGhp0WXPgzu3wHTle38sPwwSpkH0cHOIJbhH92ejvFR+Dg0DnYWJwt01Vw8mMye0xmoJA7Ym7TUVKiQh7ej/6CeRHr+dxBg0teTf34/v377M8eUQUx56QXGJQZRfm43i9bv5Fo0IUUAACAASURBVJrWhegAN0TY4Nsylg4dY3GuPMfKdRs5XWJFyyB/7KwkuAVE0L5TAqGN6Cw3GVlg0lOVe5YNv8xlzek6ek57gWdHt6P6ymmSdxzmusoKJzlUlFRhcIpg0PCBdInwvEP8GjUUpJ1i5/aD5NWK8HAVU1tdh8E1jD4DHyLaroTkLds4mafGx98RZWU5Cisvug4cTv9oEceWr2J9chZeibG4iUHi6E/rhE60i/H625IFRk0VaccPsG1PKhq5C/YiLZVVGpz92zF6bFesrp0kadtRyqX2ONuYqK5UYi2P5OHxw4jzsbvzaU0qrh3bz+r5mynxakFYgBOIHPAJbUP3blHY66opun6N88cPsGb1KeRdpvHBe4PxREd57mWSt+ziYokeD28b6iqrUIh96T1sBH1ifRptrW1sssBk1KGsLiM/O5PUI9tYsiONsMc+5NsJ8Vib9BRfS2X5giWkVHrQPU6oFCXGJSjSXPkoWAjGbjZ9fRXXLh7nQGq2mSwwkweXLpBdH8zkV5+nu2sh6+f/yB51S3qGygEpbj4RJPbthFyRyY7lc1md60CPKD+sscbRLYSOvbsS7nXX93nANcNyZIEBZXkuhzasY1eeHj93e1DWU1NtImLkJMa2sSdt/xre/PkcnXrE4Cq1QmTrSHD7PvRv7f+bTQ5tTTGnkxYwe28BcbHRyCUCWeBJfLceJIQ4oSgr4FpWBqe2LGfFURNP/zyX8TGOGDQKss8ks2rzCTSe/shNKkqKKnFs2Z3pUx7Cz65xFAaNTxYIagw1FQXZXMvJYtfi+ay/GMfCfR/QzvkWWSAorBRcPbyFrz/7ibN1g1iU/B9if5vnDqNeTfn1bPLys9iz8ifmF8ayeP6HdPMSfJYqziWtZNmZUrw8XLExaqnMK8e13wRmDgmn9vJ2nnlnM0Ht4ghykYLIGrfYHjzcORKbRoCuScgCkxFNVSar560lx2CLXG6NXlNDbqE9A6dNZlCMx10jx4RecZ01cxZwvERCqyAntNU3SCt3ZOQTT9GvhZJNCxZyqsKeEA8JOmUt12ut6TJqOg+3ceLyzmUs3JqDb4wvUp2Ca9eK8e42mefHJPAbjucBx+qf6dZMFvwZtO661jJkgY6zy9/llY22zPr8GToGySk9uZjn/r2RPl/NYaRxG0++mcLDH/2HRzu0gOKjvD51FuoR7/HxlI642d1cTPSlrHrnbVbUxvPB248R4ykifdWnzPylin/PeYfe1id44qklhD/5Jv8aEoN1/nYmP7WU2Gfe5cX+jiyb9R2ZztF0jnHF1taJ4MjWtPJ3Q3ZbZvSAoN3VrfGVBUZqSvK4lldE3pE1fLo0g5Hvf8kMgSyQqdg/7wN+Ou7Ik69Op1uEB/nJ83jrh1N0f/ZVJvQIR37PTKWuyGD7ip2kFWSy74ANM394kYEJfmaywFB/g4Prt3DyylX27lIx+oMXGds7DIfyg7z8UhK+/TsR7GqDk4snrSIjCXB3bDRFhgChZckCE+Vn1vL+gmO07DuGMb3b4Fx/lcVLDuLQrg8PdYnA/dZOtamelOU/s+BYPYOmjKdfQgDVJ1bw7g+nSJg0jX5ehSybvx/nrsMZN6gtck0Ga9cexKpVD/p3kLNv8RyO1wXSIdwPF1tnAsIjaBnkid29Kpm/bm7mO1iGLDBy/dgGvlt8huBBIxndPwG7oqPM/mo1qsjBTBnTmrTNC9hX6Ex8RDCeDk74hIYRFuKDo83d0js9WTvn8cm6QjqPHMeYPjFYV6Yy54P5lIb2ZfLEwUR7NQR8JlUFp/bv4ECahvievekS68aFJT+z+ZqBlhGheLk5IA9oSXRogFnZ0FgaDUuQBUZ1DYUF+eTnXGbzkk1kGloz4yWBLPBBmXWMlZuPYQzuwtB+HXEuPcI3X6+jJrAn06cOIcrzzpaHviKdFSvXc6nagehWIXg4OOMXGkbLYC8oOsXPP62jyL1dAzloU8y6eQvYd8OdkZNHIL++nTUpFfiHxRDhbo+zTzDh4S1wvVdF8xfs0NJkgbb4LAt/XMtV63AmPTWaeBctJzYsYeWxKhJGTOTRXi2R/cYQjFTnX2Lfvr0cP3AWhW0IAyZOZFgXf65sX8+G/VexDY0iws8JW69AIsJC8HGRUXB8F+uTjlPvGkx0mBc2rt60Cgsj0ENQrP0FgP6PrpZUFqir8jhxaA/7kk9SqrQjfuAoHh3Wmpyje0lOKSOy9yAGtHXmzLa1LN56hchhk5gxLA7Zzec1Km9wcMNqtqYq6TZpOsNibbmQvIklWy4T0m8c/XyKWLp4J6bYR3hlRmfKTybxy+J9SNqO5rnBruxbtoWjNxzpOSgcO0EN1CqCUH8PbAUFUiM0SygLlEUX2LB8LUcqg3nh3+MJk5Wzb9Ui1hytpf/TE3C8uJONF6VMfnEaXXx0pGxeyaItacQ99QYzu95VNUpbwcndO1m55QrBPdsT7CTFxTeIVmEheNqLUFaXkpuTycVTR9m68TQOHaebyQIPbQWpyetZvP4yUeOeY2pfPwpO72HBr0noW4/i1RkDcG8cjq/RExwKO+O1FcXkZF7h/MlkVm+9QOj0T5ktkAWGeq6d38fCZdsxtepP9wApYgc/ImNb4e1i+1tF3122YdQquZ52kqRdp7GN6svIARHUXtjP0h82oe8+lE5ugEcAURHhBLqKKU4/ydqfVpAf0pU+oQ7onb0IE9Zeb6ff/Y0/Y4oWIwsM9eSd3cvsL5LwfuxFXhgURv21Myz5+ntOuU/ku3/FcHb9HL6/5MpTA6PQaWX4h4YTEe6L3W82uYwoinPY/ctc9tYHMrBLCCapPQGtoolu4Y61QUPljWyuXsnkwr6NLD6s58V5c3g0xoG68my2zv2GjYXRvPfx44SKqzm+bg6zN5Yw8ZOPGRXt/Geg+t1rLUIW6FQUZ6dzNSeXI2sXsf5CHAuSP6TdzUcWbLMs+wzrl+zgWmUZF9OD+WLrq/9FFhh0Kkqy0skqzOXImp9ZmB/Fr4s/o5uHFbU3zjP7le8o7TqNj2Z0w0aRT9LX7/B9TiLL549HmTyPF9dXMmVkV6Q6cPcPIyYuGLmgMmiE1hRkgYBT0bGFPPnRCUa/8xFTOnujKk/ju2fe4Gz80yx4Y9CdQN5kQJV/iGenf4nD+A/5Zkos9Xn7eWr6N3g89iGvx2fx/IurSPzwJ55L9EBfdYXZr83ilNcE5rwczeKnn+RoxCv88tYAnKlg62cv82lKC+YunUW8s4UW3N/5Ds1kwQMaqGXIAg0Xk5axWxnH1GFx5h3x/CMLeObNJPp9/j3dM75lxmIXvl/1Em09HRFTxYp/T2epZiw/fzAcf7lNQ2CguMzr096lMvEpPnm8O24OUnTXtjB60nL6ffwlE8OK+Oa9RRjbD2VcnyjIOcCXv16kx1PPMTqiio9e+YJsx0hiW9hiqC5HaR/KQw8PpUuYZ6MRBo1PFghnaYVzPwbUVzcx9cX1dH3lfR7vG4GLpJSFr77MLtNg3n9lGGE+DugKj/DmK/OQ9Xua50e1w8vpjqzHpK3i1M717M6Q0StOzILZmQyd9Tj9E3yxF9WTcXgr645W06GjF1u/P0PsU5MY1aMlprQVPP7OXvzaR+Il06NRKLD278TIYT2J8HFutLNGliULtJxb9BlfHaim24BE3GQm9FYibOy9iYyOJMjb+Y66xKjkzJ5kLivc6d49jkAPCdcPLeftb0/SfvJUYtUpLNhcQIf+HQh0EaHXWmHj4k1oZASBsuv8/P6nnCaQqEB3DGW16O38SBzyEJ1iAnAS5OCN3CxDFhjIP3eY/RdVtE5sR0yIG3UZB/jq85Woo4fx+Mggjv4ym/2VTrQK8cO6ohaNxIMOD/UnMaElLrfPQWo4u/QTPj1oZMS0KYzoHIKkPpNfXnmbZE0CT780lV7RHlih40ZqMvPXncKpbW9G9euAv205az//gZ1X6wkM9kZiXU+51pE2XfvQPzEGL8fGkaxZgiwQZIs6rR69qpik+b+wM0vOqGnjGdDBB01FAbk3arFz8cDJxkTxxSOsT7qIQ1xPRg/rQsBdUry63GPMn7eY87V2hAT5YVVRi9ExkMSHehOkO8+chYdw6fIwjz/aAy9JPSfWL2HZ/jI6D++NY9Y2NpwuxTMsAnetklqVLRFde9KrW3yjyf0sTRYosw/x7exNlHt35ZnnhhPqoOfi9oV8v/Q0/gMm88ykbuad61tNW1vEiT17OVtpws2qjrKiekL6DGNwJ3eOrljG6u2XsG8RhKeDnlK1hKDWnRnUJxbFqR0sXXUQtbMfLXzEZtm9e0gCD/XrSnSAvFGCjXuHvaXIAoO6mivHD7H/0g1s5bYYCwqxDu3CiOEd0JUUUloHbp5uSJSFHD+wj6MZGtoPGc2wzsG3d/0NdSVcOH6KrFp72vXrTguZgjM717Ns8yVCBk5geIyabWt3UOLYhlFD4qhLP86uwzn4dB/BkLAqVs1fxaEyV7oluKIsr0bsHkqnnv3pHut7D7nzYJOhJciCuuIsjp84S4VTa4b3DkdUk8segSw4Uff/2Dvr8Civ/G/fI5m4u7sTIMEluLu3UIrUS92pbmXrSgXqglPcNRASLCEQJCHu7joZn3mvmUDLdre/bcNMXva68lz8RR455zNH7/MVJjywjFBpIbkKb6ZM6Ie9qo6zu9bx0/4c+t7/Eo+PCvitItq2MhJ2bOGbPTkE9o/CUdOCTGuJX9+RTB/TD70xjD52U3X2WTZ+t5USl5kGWODUWsLxX39iw2kp8199g2nBlrQUpbPjl584p+3Ds8/fR6hN1/T641PGtiwwxCQwxHpop/jCIb75bAvq2f/gs8WxCJVNZCRuZdXXexDFjSVKrI+JBF69BzBx2iiCnW4gqptKqVPTXJ7F/i07SVGF8ujDcwmzlpJ5fBcfvn8Ap5FD8RW1UqkQ4RbQn7mzh6DLP8lXb29AGtqXKCcNlTI11m69mDVnIr29bW9ZOJPBAnUHVTnp7DlexaD50+njJqAuN5WfPvmCC06LWfV4OMe/fIMfK92YFedLY3ULOqEzsTNnMHlAAL/Pgmoaiq/wy9ufkaLwZmgvJxqkrSgk/kyYMZWRvTxA70Pe3khe8hae+zSd5V9+waJeVjSUXeaH19/jWsAjrHl1FBZqKaXph3nnvV2E3Psmz035vX3fipDGhwX6cBha1EoFHe2NXPz1I1aus+HLA28yQO/Xo9PQ0VhCwq6dXGrzYUxwB6u+qOflHc/R5499yRCjSoG8o4kLG97jxYMC3v3xI0a5CWivyeHXzWn4T5zB2Ah7ZA2F7PjkNb7KH8bGn++i/MdXeTGhjRljYlHVNyFtFRMycQbzxvfG1ghLvu6ABVq1gvx9H7D0y1Je/maVYfxRSavY9Ogi3q6YzOGDLxBwoy46LfK6q3z2+ipqwmezYnYflMVnWLX6JH3ufY7p4v0sfe4Uj2z+hXkh5mgUtax/8T7eKurPjvfi+XzBE9i8d4jPJnujd30oT/iMpa+eZsXGLcwLMs667q+20x5Y8FeV+sN9poEF+kAXarRCkeH0MC/jPPvXbuAcsTz34nJEe19kxQ4/1mx6glhXPSyQceCjx/miYAxr3pmFv+P1IDlN6Ty6/E2UYx7nvXuG4WQjgdpkli34mrhX3mZZPzi85hM25QgZMjCItivnyVSE8vCLDzLcuYYf1mxDHjKR+eOjEdWc4+N3fqaj/928es9YvOyvA4ku6nbjMVPAghvvll/bzsIVmxn67BudsEBczprHnibRej7/fHYqIR42CBov8/rL36AYcBdPzB2Ax42Nh1ZGSdpJdiXk4T1qChPcC3jhyVQm/eMexse60p53nj07zyGMG8/MvjI+ePQAEfffxewRwWiy9/Dxr/n0HT+ZETGuNF7czutfnmfQfY+zbFwMzjebTd+CfqaFBe0kf/YOH23NIWjEALxcJWjUbdTWmRE3cTqTh0TcZNauN23ToEWAVt5EYdYFDmzfw8U2P5bcPw/JlQ28+XMGof37Eullha69hRq5OdEjJzM+QkDC+p3U+w9m0qh+2DRc5qfPN9IQPIn7lkwiysvW6BsP08CCziBlGl1nXIzKomskHthNQqaK+PmLmdXPkuRN2yi2i2bcuCG4tOewac1Gip0Gs3TZTOICbmywtFSn7eSz9RewC+/LkL6BWErzWPfZD1wzG8ELrz7AuDhPBLIK9n/beSo+c7E+VoYnZspKDmzcQ0abAyPGDyPIppm9335PUqs/i++/k9G9vIxilmsSWPDb7rWW3WtWsy/bhtnL9bDA6zdTb620losppzm2/zjZTbaMmj+fGaNjcLL4fffbXnqRvbuO0+gUxegx/bGuSGPd2sNI/YcxMlTG3n2X8IqfywN3DsdVouTqgV9Zf6SM3hPicWu6yuV6C/pNGE+UdTMJ69dzssqRqUvvYnJ/H6OYg5saFqhb8tn5yxbOlAuJGz2MMCctWUd3svVICX0WPsLj94zH4/peQyNrJu9CEknpjXj2G0ZQx1USzxbjPXYG0wY6ceHwUZIyW+k1chT9/ASc27GZPVcUxN85n76SChJPF+EZO5SRfZzJTtjNluNFhE1cwPJZA7E30on4zcOjKWCBTtVBVW4aJ5Jz0HrFMtBPwYWjp5AFDGXunHgcDIs9FU3F2aQkHOZoag5qj77MXXwHQ0Nc+K2ahs2fPpiaFmV7A/npZ9l/4BRlOj/mLF3AAOcGDv+6hYMZLfiF+aKpKKJW48P0+5YxwKaCI4eSqbHvx/yJkSgLTrNx63Ea3UfyxCNzCDbC6tkUsEAf+FGj1QelVSNtrOBScgIHj11AETiS+++dQ6ST2OC3Lm+tJSsliQOHTlFpE83SB+5mqL/dbz+tuq2S84lHOXpNzYipE4myb+L4ru3sv6pl9ooVzOnrYXD5q7l2il9Wr6fAaYYBFjjq3ZPWf8fGVA2L//kGkwMskVZkcvDXnznZGsQjTz1EhJ1xLDOMDgt+q72c4pT9fPXhOuSzrsMCRTO5qcfYdTibkNmLGeWj49LhXfx6pIjYpU9w7/jgfxuLNPImMk7u5ectGUQvfojlY4IQKZvJO5/Ihj0F9Js/myF+Qq4k7GbttkziHnqa6Z7VbN+SgtvwSUzu50ZRymF+WZeI07RHeHnxAP7oov53lyomgwXoDO1KHxAZjZyq/CskHjvE0dRGBi15giWxYpI2rSPNsi9LZsdjXpvBrh/WkqwdwjvvLif4houA3vWoMptd6/fQ4DaIhdNjkRensu7rTZT6TefdlXNxlwhA0Uz28Q08/kEqS7/4grt6WVJfksbqF9+jqPdzrFk5HAt9OXJO8eFH23Gb8SwrZwX/Xbn+4/2mgAU3PqSSNpC6+V2e/sHyOizo9I2/mniEw5c7GDp/OuH1CTz2WhWv7XmWmD8JY6GWNnF+w5s8vVvbCQvczToDTGp0CAUamstzOZd8mO2703Gd8iivLIwia+u3/Fpiz13L5xIorOX4j6v55pIzb375IoNvTFC3oGB3wAJDvIKsg7z89h68x85mfB83BNIyNr7zOltrZ5Jw/k0if1ua6FC1VbB/zQd8m6Zk1Kg+qLJTSK325JG3X2Co8CKvv/AdZuPvZlasK8hr2PHxSr5TTuTAP0fy+Z0v4/31YT4c66VfaFJ/4WceemEnc77ZzqLQ/wAPb0G7//ZoDyz4bwr9yd9NAwv0H9PRUppB4olEzlzJo0PgzaRFixjX25OMHx7jwa3eN8GCdnb/cwVrKibz9c2woPkSTy5/E/nox3jnOizQVSaw6M4fGPbGW0wRnmf1zyfQhMbQx88ebWMFSccu4T7vUV6YEUFzYytWzt642umjcjaz66UnWFXdm1Xv3E+0h51RAvWZEhbIMrex6JEtN8GCSr556hlOWMzhrWc6YYGu/gKvvfA1mqHLeGLeTbCgPYc1r67igsqHkSOicVZksfqrLGLvncucMcFkb/qFw4USho+Lw8uikp8+PYfP9EnMmD6WOBcVlVIx3h6u2Oqjubdf5c0lL1I47CFeWzaOIOdbnYY7G6NpYUEHZ758nZXripjx1NMsm94fW2UB377wOslO41m5Yi6xfg43mbZraK7MIyXxNKcuZNBg7sWYydMY1y+AnF3v8/wPWYxe/igPzRyEsyqfr9//glRBHI8un4S3RI2ZoxtO9taYaZvZ/fk7bMp15/5HFzFCvwnuYt/8s8dMBQv0fVbWVMGVs2c5eSaNwg5z+sRPZNqoWLxtdNRW1IKtM06Odkho48j3n7D2gpj59y1m0gD/302aO2pITTxFenYxUq0Yays1F48lUOk4hqefXMLoGBcaMo+y5psjmMdN4c5Z8fg7SEAro7qsAY25Dc4udliItWTt+px3fq1k5PLl3Dk+GmMctJkWFtSwe/Vq9mbbMue6ZYFWLqVDqcNMKyUvM4PMrGwuXcxG6dufhXdOZ2Cg82/tUC1toa6hBZGtA44OdpjJytny9Xccq3RgaJQFF87l4zV8FvffGY+rREH6vo2sO1JB3NTpjO7lBCIrHF2csRKryTj0C19syyJq6kKWz+yHnRGs/UwNC0BBddYFks5eIL9BYYioLC+5RspVKXEL7uXRJSNxMSxgdDTnnmXrxq1clbnQd1AfRLkppFyrxWPgFOZNHYiTpQCVSoSjmz4DjICy01v5/KdkrAbP4Z6ZMYg6NNg6O2FvI6Hx2jHWfLOHJu9RPPLwTAKNsMH9Y/81BSyQ1+VxbNsmjlxrI2jgULzlJaSlZKDy7M+seZOJ8nc0BBRWNFaQnX6Jq1nZ5JRK8Y2fydI5w3C9yW1Np5ZTV5ZLSlIS59MLkdkEEz91IqNj3ag4c4jN25Nodg+lt78D8upSMvLq8BwymUXTB2KplKK1csXHyRJ1Yy67fviRPblW3P3Ks4z3v3X/cVPAAv3vo5G3Upp9kZNJZ7la3IiddwyTZk2hf7ALQlUHNYUZJCWdIi2nAjOHUEZPm0J8b79/CWKmDzLX1NRIs0qCl7srFsJ2Mo/v5JsfT+Ay93FemdsXIVoDLPh59QYKb8CC5iKObfyejSkqFr3ZCQvay66yd+NPJEvDeOLZBwn/H4AFRSn7+OrD9ShuwAJDPIMGGlpUOPr6YidSUppxmu+/Wk9z5EL++fg4/rVaWloqsjmwYQPJjQGseH4pvZz084GK9uZGauo1eAZ7YiVSU511ih8/XENB+IO8/0gs7VUdOPh44GAppLn4Els+/4yjTObLjxbicYvjnelggX740iBrqeLS6WQST12mRGFGTPw05k8egJNATkNlFUo7d3ycbdBD5vO7v+OldQ2s/PodJvwWqU/bGWCyogEzR3c8nCyRN5WTuPZjPj3lxDvfvEg/JzE6eZMBFjzx4fnrsMCK+tI0vn7lfQojn2H1i3pYIKMiM5EPPtyB57wXWTkzyCirFlPDgpRN7/DMj1adsMBORWPBaT58+TtaQkcwdagHzTln+HpDM3d/9AAT+sYQ4PjvG1MDLFj/Bk/v0f0GCwzZnOTN5KSdJiEhlcy6Nrz7TmDxvLEE2AppriylReSAr5cTIrWMytTN3P3MIe5c9SUPDLzZ179rMnYHLNDXUaNoIOXwEVIzSlBYWGNvKSArYTMHWmdy+MDzBF2HBXqwUHdpL+9/sIOOmKEMDbBF1VTF6aPnsZ6+gneXxJGTuI8jZ8sRW5lhYWlOWeJG9mnGsO7NIXy24HncvzjCh+M8DSCm9uy33L9yPwt/3M7CHljQtUbS3U+ZChZIqzLZ+f16TtcICBo4hImjhhHl42jwB83b8RqLP5Xz1i8vMTrQETNFMasefJBEn0f46oUJOIvUqAXmWAlK+ODBl7kafCcfPDUZTzsLmlJ/Yv5TiSxd9Q/CL3zPmweUPPnhi4wMcUaiKefr+5ez0/tuPr0jkooqJSH9OyP4i9V1bHnpab5v7c9nby4nwv1/EBZImtjy5vNsqRnEay/eQYyfPdJre3julc34LHiKh6bFYKPTgMQcc1k+P635lSKFEBsrC2jMZufOIoJmTGfJvME0pSZzrV6GtZUVElkpe7dl4DAknrmL59BH3EKdwJnevYNxsbFA05jGG/e8SfWoh3h5yRgCnP4XYIGKa79+xEt7mrnrkQeZMiAQa2Eju15+lg3KATz76AJ6e1qh0YkMaTs7arI5sHs3ZzKl+ETHEj9mCDGB+mwGcG3fGt77tZhx997HzKHh2Avr+PXDj9lf58fC6TGINeb4RUYYXBvM1HVs++x9dpR68+CKhQyP8jDKafjN44KpYIGypYLTR/Zy6Ewxlp5hDB4znAHRAThZSpBW55Ke1YhTYCghvs6Y6xrZ/81nbM604o57FzG2lxs6jc6QShFlK3U1DbRIW2nr0GAhaiFh/TZK3EewdPF0Yr1FpP76Fd8dbWfskruYER+Klf4ApLGMy9fKEbv5ExbggY2ZisvbPuej3fWMWb6MBWMijRIMp3thgRt1WelczGvGM7I3UcHumGtq2ffFx6zPMmPeffcyPdbLcMqkTzPXWllITmk7Lv5BBPk4IWwvYtOaH0mqd2XcACcun7iIWcwE7rl7PH4WLRxb/wNb0xTETxlFkIMZEnsvwsN8sBUrSN/7M2v2FtF72kKWTutrFPNIk8MCjYLmxnpqG1tobZehFWmpyzjFoZRGoiffyZIJoQj1qZnEYtqLLpFw6BiZ9UpsHCxozsvgan4j7n2mcMeMoThYqVGbORMerm/DWgpPbmX1+hRs+k9g2mBPFEpzAsNC8bIXU3v5CF9/f5D2wDGseHAaAZ0RYI16mQIWyGrzOXP4AKeuVSN2ckBTV0zm1QK0rv2ZPXciPg4KWpU2xAzoh7+DGQ3XEvn26y0U2g/j2acXEGih7UxlZS6gsfgqh/YeIa1URnCfAYwYOpiIIFcsNNWcXPcLW5IaGPn40yzo50FbyQU2/fgTF2T+zJk7AQelAqfQSMI8bFHUZbH9+584XOLIjMyA2wAAIABJREFUspefZLTvrUemNwUs0GePKE4/w749xynUOtInfgSjB/Q2ZMNALaM65yKHdh3mUoOQsKHxjBkcS5i30/V0lJ3pTTX6XEGyZgpzi2i38CSmVwDWulauHN3ON2vP4H3H46ycFfMfYYGztJJTu9ay9lgtE59+hQW97anNTmHj9+vItY9n5bOL0AeuN8ZlSsuCP8ICbUczxbnZlEkdiBsYgYNITvHlk3y7Zivyvot5/YF4zJVyNEIJFhZmCLUyii8l8v3qXQiHLGPlvUPQ4yV92rvSvCyKZI707x+Bg1hJxdVEvv/kRyqjlvL0TA/KawRExcXgaQMNBRfY+PlXnLaYxqp35+N+28ICLbLmClKP7mXHyXwcfGMZPmEoA2OCsBeqDUEJ06+W4xjW27DGU7VWcXbHd7y+vZ2Xv3qDUR4C5Cr9XCtCWlPI5ZwGPHvFEe5ugayhhCM/fMo3lzx556tn6ev4n2CBNc2Vmax9733OWN3BV2/PwFHdQt6prfxzVTJDn3mPh0d6GqPZ0a2wwFZJU+E5vlq9B7mLG/YiDY1Fl9ib0M6Ep+9h8cxJ9HETI1VosLC0+s0N9d9hgRi1soXsUwdYu/ssautIhk8cxrBB0bibCzFkPDp3FZVHNIOjPQxQseTUOpa/msSSVatY3s/llrXrNlggb6WyrBqpsoPmFiUWNlrOrv6YfU4L2fTPuVgqOlCoBVhaisjb+QGPryrgsbWrmR5kgVpRw4anlvGVdjp7PlmKqqqK1lYp0g6ZARik/vI5R3Xj+fylCD6a+yCtD63nm8VRiDRKrm55nYe+quT1rd8xwcvYx2n/t/w9lgVdbJ6mgQXtnPriZV7dWMm4B5YxsZ+/IaI+Zpa4efthVnWElU9vwmveUib3dUdbmcrqz44Q+dgbPDrOi9wD+0lrCWTW/DBy1n7K5xckLFo0kWAnEVn71rIh34/X3r0Xt6xdvPtrHgOnTCQ20BmhsoLdX2+mdfgS7gmq5ZufTuM9eiqj9ObLrXls2XwMiyGLeGTOQFz0Ue27qNnNj5nUsiDjVxY8sonhz77F/eOjcLJQc3n3Gj7fXsagudPoF2hHadIutqYqmf/kCsYHaUnecQqZbxyjhwQi0SmRK5SGfOya0mM8s/I8Y59fzvQhwVgLVMj1OU+1AoTNF3jlqQME330XiyYEU77vB75LkTNi4ghi/BzoyE/ih/3ljFy6nJmDQ7E3kh++aS0LoDUvgY9XJ2AdNZAhcYHYaSrZt/Yw2gEzWTolmtqMZC5K3RjfP4SKI9/z6e4cQkZMY/qwSJwsxeiEVrh6eSKuPc8PPx9A4RNLfL8w7FUVHNpzCk3oaMYFt7B7+zls+8YzPC4Qi/YSjmxPRBs1kUVz4glytTJKOzM9LFBRcHIDH357CFXgcOZOHIK/kwU6gQQHF3eDG8/3Px1DF9yP+EER2CkqOLE7kXafYcyfNwLbmsukZbcRMGAgIbbNnDlygTZbV/wC3BHWXGbHwQICxk5j9rhY3EQ1bH7nHfY1hLDswUWM6eVmcNXoKDvPjz/upco8gOHD++Bl1caZvYfIFYWxYOEMBga7GMUayLSwoJpdX33ZaVlw72ImDfSg9uJxNu9LResVxZDYYKw1NSTtO0aBOIz5d07GS1nA6fxmgqP74Fyfzq+7UxEF9mX4wDDM6nM5fuwK4tBhTBvhSfqenaQ3OTBkzDACJbWc2JdIjX1vpo0NICfhGPkaD4aPGYSPRRvpR0+QK/Nm4oKZxEe7GQVamRwWqFrISTvD+aI2HHyD8bGRcul4MgUKLybdMYsYi2rOp1xD7RJOv36hWGtkyJRqtAIVJYn72H+mFP9xc5ja25zju/eTVilmwMihhLlpuJacxIUqCUMmDcO6/CKJl5oIGzKcuEArStPPcupaC1HjZzJvTAw2xmcFmAIWGHKsy2R06MdytDRmp3J4/ymUgfHMm96bkrNHSUivJ3jgcPoGWFGXk07C6VxsYsZz95QwatIvUyJ1oE9/N3KObubn/QWEjZvJ9PhQbEX6fO02ODtZUJl2jJ3HsnDoP5ZRkU7IavJIPnUZuUskgwJEpCamI4gYzqQ4H2RVmZw8k4HafzT3LR6LlxEiqxsfFmhpLrrAtm++Z3+uhElL5jIo1BUzgRBzWztsaOLMpl/YlNzAgPnzGRPrj6VQh9jKFmc3T2zVjWRdOE9hixVhYU5kHtnL2Tp7JkyJx8esmcspZ7lQbc2MpXczJtxJn4iP6swkfvlqHQXOs3jrzem4adrJTTnKhi1JCKPHMWOQG5VZaRw7U0jAmEU8MDMWI0hnmDpMCgvO7eOL99ah0scsWBqHqrGUpN2b2J4qZ8zC6YTbKCi+fJ7TFxvpf9d9TA7RcPXUOWotQhk1Ng57TQOXjmxl1c9pDHz0H6wY42uYM/Xw+NTezWxKUTJ5wURCHNSUXk3l6OkqBixeRERLCr/sK6Lv5CkMCLSgJjedo8ey8JlxDysmR9+yRZ+pLAv0kKogdQ8ffryRlqjpPDRjKG42IkPeehs7B8xarvHjmq20hY9izvAwdC0VpB46Rp7NcJ5/fALC0nROpVYSOHIkbs1pfPPdEaz6T2bqQE9kNQUc33eStohprLxvPI5iOi0LEtbxyIcpLP9iDXfH2BrSAiZt/ZZ1yRpmPTiXQFETl47t50SpMytef4ohnsY5EDI1LDi34S2e/dmKLw68zUAH0KqVtLdLUao0aFX6E/9drPykjhc2PMNgVwvaStLYdrqAqDFzGRXQaaeokjaR+svrPLNby3trP2aUqx6cnuWTV9/jjOVgnlw6gxBn/YZWiMTKBTebRjZ//DnnxX24e/YQ7LStZB7dw+FyP55/6/5Oq5hbvLoFFuizITQXc3jzUVo9w+gVoo+5lckvP5wiZNnTPDbah5Jzh9mXomXKfZOwytnFm18k02veXYwItkUjrebwLxsoCF/Au8t7c3r7PiotQhkc7Yq6oZAt6w7gOvMZnpjswM7Xn2NDy2BeuC8eO3UDR9Z/y2nhRL54dwne3euFQA8s6GLjNAks0NWw/aWVbCmzJ65/MLZmAoM/tM7Wg8HjphLrpeXKzk0cKZZhZqajo1UKTn25447xhDjJOPHJa7x1LoLVXy8jUJnL9l2nqG5RYSbS0NqoI3j8VGYMD8daWcmRgyfJLq5BqE+Nh4YOSSATpo8l2qGVUwcPkXKtEQt9NHClBqF3CGPGjybc3QYzoTFQAZgSFiiKjvPqp0fpfcf9zBgQYMhlr6jP4/i+Q6TXa5CIVDS1aPGNGcHMCbG4qfL49MXPyfOdxYsPjibA9XfzT21VCu+vymDo8hmGRdG/JE1oy+LLD5PwmzaF0X19oPoS+w6eoaS2A3NLCQKNFuuIQUwZHYun3Z9HM/67TdDUsAB1C1ePnyQ1t5gWtQ4RWpQWAYwcP4LeXgISf3mH7yv8eOKOMTQlbWH35RZ8AgNwtTXXzzpozHwYPCae3v7m5Ked4Yw+nZvez1CpQ+DszcBRI+ntpuHS8UOcKmgEoRidToCtrT/DxsUT4e/Cb3H//q44/8f9JrEs0HVwce/3/HTgGubuAfi52SLSqlEJHInsP4z+oZYUnEsgObsKpUCMECFWVj4MGjWcXqGOlBxdz8+b8+iz6C6mDHUjN+EE53PLkYslmAlA4hPDyOH9CNNHqpYWse3LdeQ4xjF71hii3a63U2UzV8+e5mxaNs06ARKxAJXYjT5DhjG4l5/R8o6bFBaoGkneuY0zpVaMmDaRgRGu6NqquHD+HGlXSlGqdYASpZkL0YOGM7S3D1VnNrL6eAG9x97BvN6OZJ1N5GxODWqR/tRNiL1LEEPiBxERaEd1ZgqJSVeobVMhUCnRmLnQd/QoBsW4Up1+khNpOTSqRIhFQiQiJ3oNHEL/2GAcjZSz3eSwQKegKjuNE2cuUNiowtJchEjsSmTsIAb3C0JTeoaNq3fT7DmEhQ/NItj2xvGhhsrUkyRfqcRjwEiGRztRmnGBU8kXqepQY2YuQiuyJzBmEMMHBKGpyuL0ibMU1ncg1oNBgRUeobHED+qNn5HcrP7YhU0BC/74jZbCq5w5dRGld2/GjOqFvCyXc0kpFNS2oJPokMt1WLuFMWLkECJsGtmzfjtJFY7MmBdHy8X97EmtJTg60hDFX60CG2d/YgcPJMC+g/RTp7mcV4tYIkCNCIlTEP0HDSTCoZ0LSUmkZtdiJjFDJBJh4x1Ev2HD6fsvrl5dHwSNDwtUVF09xbYfN3FR5kivXn5YoEUjEOMUEEq4lxW5+7ZyrFBDWJ8w7MSg1YGluz+xQ0cSbdXA8Y0bSbhqxqwXluLZeIVjiZdolAuw1rvuWdoT1H8II+LCsTMcnGlpLLrMwZ2HqLSP5957huMk0BliJaSfSiLlWgUCiRCVUoOVbwzjxo4g0uMPud66Lp8JYYGCysyz7Fh3BPXIpTw2Odxw0lqVd5Ejx5IpVphjbSZEILAhSN+/xvRFXJvB3u/XckUewyNvLcNPXc+VxH1sTWpk7IoHGevfWW99StTq/CscPXSaKrkWiaU+RZ0VzkH9mTouGkF1DicOnyS/TorYxgKRQIK1VwwTxw/CT5/C+BYvU8ECTUcDGSe2sGrjGRwi4ghxNkej0SIws8M/cjgj42zITjxIQmYVGjNLLEUCJBIvBk0cSz9fMfln9vD1qlP0eeYlFsQISTlylNSsakR2VpghQOAQzMixI+jjez3Io96C5sIhPtl0jalPPMvEYGt0+kwJxVc4vD+BPJUFVgIlbTJLooeMZ9roCKNY8OnlNyUs0KfZzDz6M6sPmfPEBw8SZfOHNb1aRl3GCT5e28h97ywmWCSj9MJOXvliG9EPf83K4W6GFqKWtXHt4E+sTtbx0KuP0MdOTU3GId79eCNSn1hife0NpvM6zLD3HcKsySHUph5mz+lrtAlt0C8XNUo7+o4ex+h+fkaB8t0CCwxuCI2c37uPU9cq0NnbYaXVoPaMYdbUUfhaysnZ/Tn3r2rg9Y1vMdq5iRP7D3Mxp9awpxJo9fstP8ZMmUA/Xx1ph/dw8EwFdnrLY737qVsAY2dOJshOQF1WEpt3nENpY4lY2U6D2pbBUxcwpY+H0Q/T/lu3vz1ggU6DXK4/ydUvCDsvgUCIUChCrJ9Ef2vLGtoaGpCLbHG2t0CjlKNSg0giQWIm6lbxTAMLZJRnZFLc0Ipcpe9knRFMsbQnJLqPIYChSCOlpCCH/NJ6dHZe9IoOw81agpB2Lm75hQ0NUTy3dCjuNhL0uWRzruRQ0yHA2S+UyBB3LM06j360ihZKr2VSWCdFaOtGaGQYHvb6iUOARtlG6bUsimtbEdl4E9ErEBdbC4zECQzfNyUs0HbUk51fh52PPx4OloivF1wtrScnJ4/Kxg6sPIKJCvHGwcIMbUsx29btpc5/FHeMjsD1ptzqerqcX9CGk58HDjaSm9qifrRspyivAUsPV1zs9d8BRWsd+Zk5VLVpcPAIJDTUCztL/VRkvMvksEBfVI2cmrJ88opr0Vg4ExQajIejNWaaVs4d2so5mQ+Th/fDVlZDSVU9UrlKH+jZsLjTiZwIjgzD103vo6+krjiP/LIaFCJngsKD8NSnkhQK0CpbKSkspKSyHq2NPgVbIB721iZLwWYSWIA+WFIRhaXVNEsVaPUrY7RoBdZ4BYYS5OuClUBGeUkRRWW1qCxdCAkJwstJD97UlKYeJSG5kfBxI4nr7YtE2UJ5YQFFVa1YOHkTrE9/qO97emlV7ZQVlaOwdMbT3RlryU32oho59RXF5BdXIRPa4BsYhI+7IxZGzGdnUligUxr8TRtlIpzd3XC07bRg0ijbqS4spLiiDoWZDT6BQfh6OmMpVFGYfpyErEaC+8YzNNIPsaqFsuIiSqoaEdi6ExQYgKfj9fakVdJUVU5hYRktKnO8AoPx93HG0kxoaOt1VWUUFFfQprPCNzCYAA8nLIwYrM/ksMCwS1DRXFtBfmEJLRoLvAOCCfB0NoC3toqrnNh7AZV7DKOm9cdw4NO5tUDe3EBjqxxzB2ec7CwRaFW01pZTUFRKk8IMd79A/H3csNE78es0SBurKS4qpqZNi6OnH4H+XjhY3vom489GyO6ABWppK42NLWgt7HBxsUesB+gttZQWFlHeKMPcyZPAoEC8HCxRN5VxOukcWW0OjBwdi728isLSOlQajWFjrAefFjbO+AcH4+Nui7qtkYqiAkprWxHbexAQHIinkzUidCikzVQWFlBa1YaZoyfBIf643QhUbIQpw/iwQIuspZ7ygkIqm9tRaq6v2QRCrFw88PV0hfoySmqaUGh0hjWM/pLYu+AfEoGXWROXEpK4WmrF6GVTCLDS0FRdRmFeKW36MdM/iEA/F8xvSnWn7GihtqoWmdiZAH+n6yffOvT/X1lcQHF1C+b2ngSFBuFuZ9zjNtNZFmiRtzVSVV6L1tmPIDcbw3in06poa6wiL6+YBrkAF98QIvw9sDLT0VZbROqB45TpIpm5bDgOGgUttVVUtWjxCAr4F7Cpf4++nxbkFVInE+HqG0hIgBfWegKtX2+31lOcn0d5s36d4kdIsB8ORiL0poIF+tPv1roScgsraJXdWG+AQGSJs1cY0RGuCJVSakoLyCquQ2TrSlBIKH7OVujUUioyznJwVwG9DEFK7VHLWqkozKWgqhWJvQch4SF43Nx+tGpkzbUUlLfhFhyC23UXK71VkrSpiqzcQppkApwDwokOcP/Xg6Rb7LumhAU6jYrWujKKaoQER/tj+8d5TqdB0VpPYakKvygfrFBQm3eadXvTiJn/GBMDrqdw1qhpqy2lqBECwgKxF+vdRKrJyS2goU1hGAs7N3MirJxCiIv1w0Knn4eLuJJdisrMFp+QSMI87f91XX0L2nUPLOicN7WqdspzMsmukGLr6kdkdBAO5iJ0Gjmlybv5JEnDisfnE+4gRqNop+zaVfJr2xDp91vRkXhfDxavU0kpu5ZJXnUzYsdA+vQO+r0v6rS01RSQmVNCq8oCv6gYwrzsjR78+69IfnvAAlk1icfOUNkq01MCBEIBypZGdI69mTR9GO6Wws7NVkc5+/edxix0AEGSJvLz8qlvU2Pu5EVUn1jCve0RC4y5LftzCU0CC/7KL/Zn92ibOL8nDWVkH0OQIXMjbhJupVh/9qwpYcHfLa+qqZjTSaW49u9DiKf9vwRh+rvv6o77uwUW/FlF5PWkXMpG6+BPdIAndjdFpO+Out/KN0wDC26lRArKrqRRJnMgODwYdwfjmDDeSon+r2dNCgv+bqH1OcnzciiXSggJCsLb0UhOyn+3HH/x/m6BBX9aFi0tpTnklrZg6xdOqJ+jUdxS/mLVb/m27oAFf72QOmSNNeRnlyG3dicqxg/rW/Tx/uvf/vt3Gh8W/P0y3PyEvLmaotw8Wi386NPL36gbrFsr2X9+2nSw4O+WVkN7QwW5V/MQ+vWjT9DNQYb/7rtMe7+pYMGtlFqjkFJbmEF2rYTeg/ribNE9+4SultmUsODvlkmnVlBXnE5iqQUT4vviYDou/HeL9m/3dx8s+POiajUyCk6nUiD0ZtTwkFvOLnLLohjpBbcHLJCWsWf7YYqapAj0sEBRzdF9idgOe4x3XlqAn94vCWi+upe3fkhn0IRoLh84h8jHCweJlsaKAhqdx/L8YzPxtxUb9RT3z3S+7WCBnnRpQHgTkTdSGzHJa24nWGCghFoQGtN0wiSqdb70/yss0Gul0zM9Qbf0M2PKePvBAv1JkrYTkHYT5LwVPW8rWGCwuuo8ufxfaIv/f2FBp1aG63+w395esOC6lp0NT//vtr5uN1igNz8z9FrB9QOg21o9U8Ys6ELF9drpdAiEtzGd0tvVabUkJyczYcIElEolcXFxbNu2jcDAwC5U2niPGKx09e4Gt3unNbEbQlcU1WunRWg0C4CulOGvPHM7wILO/YSuc13yP9DW/oquhqWD7rdVxF99xMT3aVvJ2L2Fb85LmXfPEuKDHRHqBde0k/jzJ+ytj2ZOUDoPvtvAhzs/YoKfOfk7/sHMd+r5fMenjPWz6pYGffvBAhP/LkZ+/e0FC4xcORO/7v8vLDBx5Uz4+tsRFpiwukZ/9e0GC4xeQRO+8P83LDBh1Uz+6tsNFpi8wkb8wG0HC4xYt+541e1jWdAdtTXON25XWGCc2nXPW24ny4LuqbFxvnJ7wALj1OV2e8ttBgt0NGUf5J+v7sFzyRM8NiXiN981ZV06H732LQ53vcIs84M8+sYl5r78CCP9LSjc9y3vJjry9qeP09fNuL71f/aD9cCCW2vKPbCg6/r1wIKuadcDC7qm242nemBB1/XrgQVd164HFnRdux5Y0HXt9E/2wIK/r18PLPj7mv3xiR5Y0DUNe2BB13T7K0/dXrBA1cSeT17m24IIPnr/QcIdza+bOqspOLKGd3foeOqdhwloP8u7r3xGvvMAxkVZkLYzAdWwe/nHY1PxtTNOar//Jl4PLPhvCv3ff++BBV3XrwcWdE27HljQNd16YMGt6aZ/ugcWdF3DHljQde16YEHXteuBBV3TrgcWdE23m5/qgQVd07AHFnRNt7/y1G0FC9oLj/HMc9/hducrvDQnGkvRdd8sVSVrV75B9pAneX2WLxe/fY9Pz0npNSiaQDsRtVlXSLwqZf6b/2RhH9ffot//FQG6ek8PLOiqcp3P9cCCruvXAwu6pl0PLOiabj2w4NZ064EFt6ZfDyzoun49sKDr2vXAgq5p1wMLuqZbDyy4dd16YMGta/hnb7iNYIGWzC1vsuKHel7+9gPG+v8ee6D5ymae+zCXJe89y1CvVn664y5+9X+ADW/PxUUiRlV+lHumPY3jP7bx0fQwzI2Y8urPhOuBBbfWKHtgQdf164EFXdOuBxZ0TbceWHBruvXAglvTrwcWdF2/HljQde16YEHXtOuBBV3TrQcW3LpuPbDg1jW8/WGBrpVtK5fzWUE8P//8KME217MaaFs59N4r7LCeyUcrRmFn1sGJD17mq5oonlo4BGdrM2TVqXz+8VEGvvYR9/X3MORwN/XVAwtuTeEeWNB1/XpgQde064EFXdOtBxbcmm49sODW9OuBBV3XrwcWdF27HljQNe16YEHXdOuBBbeuWw8suHUNb39YoKlh02uvkeZwF68/NRxbcacLgqz8BP94/RADHnqS2XEeBheDtpIU1m1PQalVIZaYodao0TgNYNGCoXhYdqZZNPXVrbBAq0IqUyI2t0QiNmHKIZ2aDqkcobkV5mYm/E53uiFoVbRLlZhZWSIRXa+TTo1MKkcgscTcTGSU9FcalRy5SofE3Bzxje+YqBF2FyzQquTIlDokFqatk04lR6oEcwsJZjdcj0ygnalhgVatQKbUYiaRIBGL9EmkUMrkqBEjMTf7g3uUDpVchlIrxNzQZowzauk0KhRKNQKRGWZmYozJTbsvwGGnbhqBXjeJUbPbaNVK5Eo1IjMJEjMBSpkSrUBk9O/8sfl2W8wCnQaFQokWERKJGSJ9A9BpUSoUqHVCQz31c+jfv3SolUqUai1iiTkSEYZ3anRCzPTt14TZ3EwLC7SoFErUGjCzsEAs1KFRKVGqNIjMzJGY6fuxqS8dapUSlUqH2NwcMyONBfpSmxIW6LQaVEolGkSYm0sQCvTaqVCo1IgkFpibqFFoNSqUCiU6kTmWEiFqpQKlRoC5lQXG/rW6J8BhZ5uT6+cOSwskXeqf/7mNdv5GClQ6EZYWEm7MD2KJfi3ZlXHgv/cF08MCfZpwNXKFEpF+DScWok/tp1LIUWlFWFqa/+u8p9P3LwUKlQ5zS0ujjVU6rRqFTI5OYoWlmXEHwO6KWWDQTS5DhRlWliaM92b4ffTrHTFWVjdi0f33tvR37+huWKDTqpC1yxFZ22J+ffDRtwtZhxyhhRUW/zYG6td9Hci1YqytzPnLrUa/j2lTILG1QfKXH/q76v3f998+bghaGcUZWbTbBRHl73C9s8tIX7+K1blevPTMQgLszX4DAfLGcq5dzqRGJsDeN4Re4QHYSky7wb1Zyu6DBTqaizK4VKQgYkAMTtomcvPyKK5uQmPpSkRkFMEedoYFoKKllsL8bAqrmtFZORMcHk2oh/1/2IhokTZVU5hxjdImGWY27oTFROLjKCDnfBr11qEMiPDASr8iNNHVPZYFOlqKL3G+XECvPuG42VoiREtDQRpHUyoIHjSCGH8nLMQCtOoOaorzySuuoFUuwSs0jNAAT2zMr1u43NBB10FRaio5dW2odJ2TrYVTGL2DxOTkVeMUEE6IV+c7TXV1DyxQUHY1jRK1OxGhnojaqsnKLqShXYOdiy+hEYG4OZjTUp5PZnYxrXLl9RzuWlQqCT4RMUQGeWB9YwQFdBolzdUl5BaWUNcqx8otkIiQIFyEDaSnlWATFEaQnwuWRlws3/wbmBYWKKjIyKRMbkVQqD8udhZoZTWkJ6fT5hBETK9gXK3FehX0qcbRqVq4djaVCoE7vXuH4+lgYYALzRU5XM4uoaVDZRjrxBIngqMi8fdy+m0y6qyTirqcTLKKKmhRaQ33Ci09CQ9zQ1pfg1ziSkigD06Gbxrn6i5YoGwu50p2NeauvoR429FRV0Z2YQmNHTqcvYMID/TFydYcraqD+vJiCorLaZKBk1cAIcF+ONta/NskbMgQrFNRm3eZtBIZPuHR9PKzoTb3GsWtIryDQ/B1sjIZaO4eWKBD1lBFfkEVQkdPgoI8sRSBtL6YiylZSK19iRsYhZuVCK1CSk1FEXlFZbSozHDxDiA0wBdn2z8u5Drbq1bVRuG1qxQ0CgmK7k2Yq5jqknyKatW4B4QQ6G5tMu1MCQtU7bXk5pUhFbsSHeWLpVZKaU4m2dUK/KJiifKy7YR+HS1UFBdRUFqDAis8/YMJDfLA1lzcOa7VlFOYV0BNqxprF2+CQgPxcLLlX/cQOqSNFeRmZ1FSL0c/RQhyNOuyAAAgAElEQVTENngFBOFlr6WyrBaxRwhR/s5G2/SaDBboNLTWV1FQXI3IyZ+oIFeE6nbKcnPIKunAv28skV42hvFOLZdSW15k6Ketagmu3p391MnKDI1KRmNVKQUFxdTLBDi6+xISGoibncW/tyedDp1WSX15PpezyrAK6s/QEFsaKgvJK27GJSKWEBf9OGq8qztggUbeSmVJPsVN4GovpLSgHIU+r7lePZ0OocgG3/BoIoOcUDbVUJCdT0VdO2IbN4KjwvD1tMfsP1RZp9Mga6wyrJObLAMYNjAEXUsteVlF6FyDiQlzx3izw+8FMDUs0B9i1Jfmk1umJHRgH9wtBcjb6si+mE6VwJf4YdHYGCqmH7t0qGUtFGWkk1NvzaAxg3Cz0PNTDfK2BkoLc8mvbEZo5YBfSBRh3k5/6LOgPwRoKsvh8pUC2oRi9LsMsZUrwWH+iJsKyJd7M2JAABZGXPJ1CyzQaVG01XLpUj4S32h6+9nQUllARn4pzR1qHH0j6B3qj72lEI1aRk1hjmGsbMca94AgQoP9cbD4485Vh0Yppaq4gNzsUqQCKzz8Q4mM9EBZcY30IgXRAwfgYW2aHW93wgJ9G2ouvURyjpD4MX1xNBOgBwV1106z73w9/aZMoY+75U09U4eqrZzEPYlIvYcweVQI5n/ot/rnW6sLuZxdRFO7EnO3YOJ6heJq0cGVE0m0+A9jRJiT8Qa4v/Gm2wcW/IdCa2WF/PTxOmQxc7l3WtTvAQ//RgVNdWt3wQKdoo7DP31POgNZtjCSnB2bOVbagUikpqNdgcAumkXLZtHLvpXjWw9wtaYOqUpP2jVgFc28OyfTy7sTJty4VI257Np9jPziOrQikDe3IQocxqI7RtB6bhs7c21ZeNd0IjxsDQsaU1zdAgs6qtn7yzoybfuxeNoQvB0sUTcVseur9/nscAN3vf4Odw0Pwd5MTn5KIseSM2lSK1C0tdEhcmTozAWM7e2H7c0bXmk23z75MRk27ri52SJGh43PMGaMdufs7r1UuAxgwcQB+DhYmmzx3B2wQF53mbU/HkbSfyLDvZWcP3WGzJJmA8TTyQS49RvJ9PF9oeISx06kUdMmRyiG5vIcMkuEjFv2MIsmxuFmc2MZo6E29wInjqVQ0NyKWiNHqrEmKGYkkwe7cnnHHgocYpk+eRBBLqbZtJkSFsjrr7F903FUPnGMGRqGuUZKVcYJfvx6P+L4xTx49yTCXfQbXCmNDU3UFaWxafUmqgIn8fB9c4nzswOdlNTta1h7uhxzW1fDpk5s4c3AsaOJjfS5vgC63hvVtRz+7BuO5DVg4e2GnUSA0Dac0aNjkBWkkFolYdjoUfQLccPMSH24W2CBVkrWsf0czNbQZ/RgArXlpKakk1fXikLZjkztRNyICUwYGoKs6BKJJ1IoaZKi1SqRCeyIGjKG8UNj8LS7aRrWqWhraqKhtoikXRvYmmfN7KX3cveIABouH2PXiWLc+45i3PBwbE004HUHLNCp28k6nUDylWaCh44mPs4PkbyRS8e28sWXx7HsN4snnplLpIOa4kspnEhOoahZhk5/mo4jUf3iGT+yD+6/9VnQKGW0NDVQW3KV3Tt2cVERxJL772NqpB3lmWc4lJyDddgQpsT3wl5ipIb2hwnHZLBAf0CRlszhMyU4xMUzJsqe5tJMDu7ZRVKNEwseeJQFsW6o2uu4duE0J89n0dChQafQIrH1pv/oEQyLC0RZnU3y0USu5NWiMxOgFVjgGh7H6JHDiPK2+X0e0OnnmQNs3HaIMpEPIY4ShBInIuIGExck4GLCKcrMwpk9ZySeVsYB9aaCBRpZI1dOnyQpo4U+EybR30NHRUk2x3ft52SeNYuefYQZcW5olW0UX0kj4dg5qhQq9FYBajNHwgaPZ0a8vg9f5cSRZPKb2tG3QqXOEt8+I5gxYSBeN7VD/Yl4R1szdZVFpJ7cx9ZTVfS/+wVemOhHTf4Fjh06izJwPPOnxGBjxH2IyWGBVkV9cSZHjyTT5BzFYG8VSYkXkOpbjUZOXUUx5U22TLl3BTP7WXE54Qgn0muQiLUo5WDnG8W4uZOJ9dZDreuX3pJI3kZ9dSWFl0+zY8sxtIOW8NqjkzBvLOHMgUOkKwJYtHg8PkaEyTc+b1pYoKG9toiTu/eQLezH4oX90NVVUpqdyvafdtIUcxdvPzcHV4nemkBGU001FcWZHFq7nsvm8fzj7UeJsNPS0VxF2pGjnM0qRSbWn/bKEdhHMXXWVAaFON0Em3UommtJ3foj6w8X4N4/FP3qRGIXwJBRg7BvPMO6hDbmPryE/noKYaSrO2CBflNflHqY9UerGbP0DiLVeezfe4IiJSBvpU1lQ8zQWcyfFExb1ik2bT1Nm1aNYaFnZoH3gJksmhiB1U3DvlYloyz9MOv3Xkat1S8W1SiV1vSePYdR7pVsWJuM/9TlzBrkbTQgerPk3QcLdKjbK9j/5dec85jJq8sGYKXTImvIY+N7L/H2aQve/P4rFkc7/FY8rbqVzEM/8cxzm/C5820+/8dY9Dj15n7bVpnB7i27uNwmxkbYQUOzkIDYCSye15eKXZ/xc04UL74wGw9jkqm/2GZva1igaS3m+PkCvGOGEeFqYVST2r+oz5/e1l2woDlrP6++fZB+T7zEAu8sVtzxLm4PvM3zc2NQZWzn4Qc3MPDDL1lud5on3zrLmIdXMH90KJqyU7z9zLdYLXyeZ2fH4mR5gyHrqE/ZyMrv0hl+9/3MHeRN9fHVPPp+Jgvf/SfTPIpZvXo/bhOWsmhEGHYWxlm0/FFI08MCLY3pu3n9m4sMXryM6QMDsaWV9CPb2XowiSvpzUx54wNDHa3bMljzxhpKvcey9O6x+Ony+WX1Oloj53PvjAF42v++8ZDlH+C5504QvXgKvXzscHRyxcfbEztLAeWJa/ngYDPTl9zBiEgvk52Qmx4WyMncvppVZ61YfO94lKe2sCFDwIxFCxgdYcu1bav5LBEWPbGcCX19kOi0aAFNaxmHt+8iXerKpOkTiQt0+/00XN3Aga8/ZVeeE7OXzCU+3Ir03WtZe7KFyfcsJlKZxtr9NQyZM5Mx/QKxMcGmzWSwQKcg89Bm1p5pZPj0GcSHWFBeWEReymG+X5eEx8xHefa+GUS6mqPpqCMvt5Ciq6dY/8MuZP3vYuWjCxkYYA+KMrZ99CWXxKEMHNALbxcHXL28cHew+Tf3I03jZb58ayetPuEMHByKu70dHl5eONtb0Z53kh93nMc2ZhQzxsThYaQFYXfAAkXtJX5es5cWn4HMGONF2u4dXGlzY/Kc6fRxbmbfhoOUW4YzZWwAOQd2cLbGiSl3zmGgVxt7flrLyVpn5t19J+P7+PwGOnUaGdXFBRTkZXB0+wYO1Phwz5NPct+YcIRtxez7ZTvZWn8mzptMHy/TnJB3ByyQ1WSyfcNeis3DmHXHVHo56ijPOM+RfXvZfqgMv/hZPPbUbEIF+Wz+4Vcutrgya+kcejs0se/bn0ludGXOQ/cyKfz3kwultInyogLyMs+xY/t+8iz78/hzTzCrlwvKxkIO7z1IRpsLE2ZMIc7P1iSA1FSwQNmUx/7Ne7nU5Mbsuyfg0lFBVkYq+/fsI10WzAMvvMhd/VyozjzNlk0HqXGKY4n+vuZsdm3eR44ghAWLx6JK38+2hDJ6zVzM7P52XDm6k60nK+g97W6WTY5EcmPyU9aTsmcr+85UETxhKr3dLbFx88LHzQlLWrh85ACHUuqImnMnU/t6GGUxbRpYoKWx6CJ7th6k1KI/9y8bhrAmn/Qr6STsOUx6rS8r3nqBOf1daS/PYO/GzZyo8uCexxcSIS5j5/pNHKtw5d6HpqJO2cuONBXTHljOCN8Ojm3dxI40BbMeeYy5cR6/tSf9JqShspiczMucOrGfvRekTHz6fV6bFoqiuZyzB/eRlCdmyv2L6O9pdavLu9+eNzUs0EjrSE88wNbEGkYsvY8pUQ6o1WpATXNlHgn7DpOt82fB7NGIihL5+ocTuE5/kIcn+FFx7gA//JSA3aRHWHl3fyxvbNp0Ktqbq8m9mknG+SR27jmH47Qn+eipGThqW8hNSWDd7lxiFy5hdj+vv24K/RdVNSUs0KnaKDh/mG9+TqXvo88zJ0hNzqWrZF0+y85Nh2HsE3z18gJcJVoUHY0UXbvG/2PvrMOrurI+/Mbd3Y0EQkggSBIguAcrVlxLoUBLaakzpUpbihQvToCiRYO7pMFCIEaMEHd3ubnyPeeGUpihM5Tem5n2y3ke/iH7nHv276xt715r7fgH9ziz9xApDiNZu+JdPA3qyUsOZ9eG48h8RzBzTBtKoi6wYuVRDAe/yVfTAp7a8ZVQnvuIYxt2cF/amjGvtkFXVRdbRwfMDTSoyIxm39a9lPhMZeFon9++wQtq9XvFlA4LZBKqi9M48uMGIrX68P6stkTsWMpPqS14771JtNQr4/zuHVws9OaDdwOIWvMlWwoDWLZ4DPaqeVwIXs2ae278uO1dPPWeGB71Fbmc/v49lme0Z8sPc3GoS+anrz7nmMorBC/rR+TWjZyv9ua9d0dip6NAqvdYyKaCBQK8LIg8yLuL7zBh7RIGu+ohqSsmPGQPW0JCuVelz9zPVvK6b+NYKngMFCVeY/u6w1yOysC6yzzWfT+IpxCf3Lv57r4lLD5Qx/yVn9DfSYVbu5exaFc+72xbwwDtu3z2zj48P/yKaZ0slTLW/juz/Z+GBX+yvSn19qaBBQ2EBy9i0Rkbvl83izaiO8ybtxX7aR8yt78Hqpnn+XDBPrwXfUnPlM3MPKrBsjUf0tneCA2VPIInjmeX3mS2fDcOF1Pdx4OClILYUH5JVyMgsCMWejJyftnHP1bHMPDDhYxor0XIN19zXubHp/NfwclMT+GDifBhlA4LZNVc3biM4DgT5i2cTDsnA4qjrrDrZAy2vnZk7D2P9WsfMaKrO+LofSz4/Be6TBtJK1MQi1VRVZGiZ9MSb3cbDLR/Ay3ZV9fz+ncPaNunFSayOsQq2ri070WfgFaYiWL4csGPqA6YweyhnbA2eJ5z4J83S6XDgtoUNn68kiSXIOa86kX8mTOk63oxvF8HHM00ST23gXfWpzLs3TmM7uaBocCTZDU8OLOP3ZdK6DDiFfp3csNI67fBQFbzkA2LviLSaghvTxlMG1s9iiIOsPiLEOzGzGFyD12O/LCLSp9hTB7eFWfTf3bQ+vO6KQsWyGoz2bd2K3fr3ZkwMYh2DtpUVtQgyr/Psq93Uus7kjenBuFpqY1MXEdFRQ0N5cls/X4j8aZdefP1UXRyNkZSEMGqRZt5pG6Jm6sxtWIJerZt6NXDH08Hs2fCEKqSzrJ46SkqTa1xs9FBJpJi1sKXbl074m5cwaE1W7krcWPchKF0dDb58+IByocFYtKv7Gd1SDJeQSPoY5LBzr2XUXXrQAdPO1SlQmy5OsaWTtiRzN7gY1S7D2DaxKF4mEiIPb6dH888ot0rExnfzxf9XzmnkKOkqorqujIiD2xk0516+k6bzfTerdCknpgzu9l9uYh2QaMY2dNdoe6kvwqvfFggIeN2CFv238fUfygzXu2AakECl8/doKBGSlFKBSITd0bPHIizKJ4TZ+9RZ+3DkAEdMJMWcGHbWvbHSuk7400mdLR9ajdERLWgXXkaZ3cFczHbmFFvzmdEG3OQVnH/7DEOXUvHc8BIxvTyREsJzgXKgQUS8u5dIPjn64g8B/LWuM5o1VZRWZHJtZ/3EBLdwIC3PmRyB2MSrp8geN8dzALHMndiB3Sqszi/fzc/36mh79gROFYmEJOvTeDIobQxFRF7OYRdB+9g0XMcc8b7o/9YE0nZI07v2M3h67l4dG2DRkM1YhNn/AO64N/GnprEa+zZf4ES+wEseK0HpgrwEVcKLBC8f66FsPtIBFZD5/JmHwdE1VWUl2QSdiKEYzdqGbZgPmP8zciOuMCO7YcobPMqX88egIG0lHun9rPtcCTOA/pjlHCFuxp+fLJwMs66tSReC2Fr8AUMh73FopHtnsw9BJff+poqqqqKiAs9wc59t3Cc8SWfDfEASRUJty6w93A4tv2mMXOQh8Lc65ULC2RUZCdyeu8ebpS3YP7HU2ghX3jJEFXkcvdcCEdvVtPz9WkMsq8j9PAuVp+qZN6Kz+njqEFpegw/b97CLw1d+HbJeOyeTDekiEV1VJaXkfvwPvuCD5HnMpyl77+CqbqE4keRHN6ymzj7IXw5ry+GCm6zyoQF9aUZXN2/mc137fl27SzcNOupKC2jMCOen7cEE2s+iNWLx2OpKUMiFlFdXk5JXjoX92/jaJY7y1YvxFNPRFluMncic7BrH4CnOaQ/CGX71lNoBk7jo/EdfwN8MhEFKRFs+HYt0Ro+dPPWob5chIl7e3r36IyDZgWhB39k9z1TPvr+LVobKGYBrGxYIJPUURB/iW++3If97G94vVUOq+ctJi/oA2Z4qVJQUY+ari4a6pa0cVfj2oZd5HSdzoJ+bohrirl/cAXvbK9n6aHldLV8FhZcWPUZmws6sXrJZCxFOZxY8z1Hanuz7tuh1N3Yy7trEpj27WKGeBgqZF7y3/AskNSXcvWHD/kizY8Da2dirVZH1t0zbDsQj2sPd8Ku/ULb8YuZ29FMnjOotiiZo7v2kK7VHvuScK6WBrDqhyFPwQIhJ1ABuxZMY1fDTI5vGYWRTEp1+gXmTluOw9ub+WKoMQcWzeWI+kS2fzUEQ8WY2gt/g2ZY8MJSPVuwaWBBET/Nn8I+49lsfX8g1loF7P3mW47lWhLU25O66Aucym/Bx5/PwSl5D3NXxTJszgz6eNuhXp3I2rkLOCUdz5598/C21H+8UyF0og1IZGqo1ORw88ZNQkPOkaDRnrc/mEw7O12iN37AB6G6fPHtu/g5mirMjflpBZUOC+oz2fjpt4Tr9GbRvEFYyNI4c/AChRYdCeqizckvtmIw6T2Gd3Gj9Ooqpnxxi3Z92uNoIKVO6ChNbfAJ7E13HxcMtX/NWyAj5dwaPjtQTI/hvfG2UiXlRgg/xxgw453X6d1alSPz5xBiOYYv5wyjldUzTkYvaWn/epuyYUFDxhXe/eAwNsOnMH2INxo1FYg19DHWkVEs7BQFB3Mu34k3Fkylp5etfIFQX3iPdd9so8Q1iOlje+Fm+U+hBKI8Dq9eLt/VHTGyP+2dDEi/sYcvllym5ZSFvDOlFdc3rCC0vhNzZg7F18VY4eRUWbCgPvcOq1fspKxFENNG98Hj17jZogg++2A9JZ5DmDM1iNZPuynWPGL94hVEaHfkjddG4udijCj7JqtWHqPK2osend2RFcZw7HgkVt1HMnlEd5xNnuxRUhp7ih92hKHh1p5AXzvqH93g0LUc2gSNZfyAVqTsWsbGWA1GTp/KkA5OCtmlVDoskFUQumMLB6LFDJrwKq0rb7N+YwgV5k44uJggrq9GpmGJd8cueGunsWfXKWS+rzBjUhCuBoJnz0+sPX4f5z7jmDDQD6N/WWzVcm/nClZeLaHb5FmPYYGM7DvHWb09DPOuw5k+NhCL32RWWJtVPiyo4u6hLez8pZQOI2cwtp0u0dcucycXfAJakHs5goc11oycNZBW+g2UVNSAlh566vVkR15n3/4z5Jj4MmXGBLo4/+skTlaXScjGdRxL1GLovPmMFGABUrLCjrH5wFU0O73CnHG9MVMCH1UKLJBVE3XqMHtPJ+A2fCIzBng1LjAb8ri4axN7fimn95sCLDAjM/IKe/eeo8yyI2NHB2JSk8bpXTs5HavC8PnvMKqDJQ1iVfTkO42xnDocwq00TQZMmcrwQJcnC4+G4iROHjjC5SRV+gzvhpkog6uX7lCk5cnkORPxkiWyd9sB7lR5sGDRVDyN/vxsUCmwoC6P0J/3s+9yEQM/ep9hLY0ad89qcrh66CC7zxcx6K23GONvQlrYKbZsOU59t6l8NaMXOiq1PLxymN37LyFt1wOLhzeIM+/FZwvHY6slJvvOOXbvPkxl11l8OS7gOf1WFQ8uHWTDxgtYTv2iERbQQGZ0GLu3H6PSfQgfzumL8Z+XTl4n5cICMTkJd/hp837yHF7h83d6I295kjqyYn5hd3AINV5j+GBmN7TL0jm/bxvrrqqzeM0iOlurUZ3/iLO7d3Iy04nF372Gy9Ph0fK3F5P3MJzgNTt4ZBPE0g8EWAC1BQ85vXsTuxPc+X7NLDyeuCQoprtTHiyQUpYRzcHVy7hkNpltnwx87MYtoSTzAT+tXMNN3d6s/mwClk/14TWF6ZzetpLgREe+X72Q1oaNCRLFEilSUTlJYVe5cvMWUXl6vDLnLYa2fWrXVlpPYUo4W9fupsg5iNHdrSlJvMOJS3E4Dnydtwc7k3JhB0t2xDNm2RpGuSvGq0XZsEBaX8nDyzv5ZEUs07cuJ0B0lY+Hf0H14FfpZCeltLwCia4tXt6B9OvhjqygBBVTc4zVqkmOvMn+bXtI0B3Ad99Pw+WpKkvqq0m6soulP4bjGtQHd7Uszp55SOvJb/PusJZUJl/h7dlb8Xx/KZ8EuSrG4J56StN4Fgi5Hh6x/rX3ifB7i+CFvajMiOTwvlOIWg5lfPtqFq06SLtJnzG7gwniqkLunTnGkUfaTJ46iPRdazlSEMCqFUFPhSHIENdnsG76ZE5ZfkLIqoHoyKSIS6L48I2vkA5eworJLbi5cSHvnTJnx6HFtFKMqb3wN2iGBS8s1X8DFqSzdtRYbvdfztrJAahmX2Hl6qPk1eth52xMQ0EaCbnQY9pCpvqpcfKn4yRXgqm1GfqUcX5vMJG609gf/DqtLX6DBUL2YCFDO6UJHPz5HImPUkkp0KD3a7MZ39WdwtPfMHVvKR8u+Zi+LSx4aoP4JdX619uUDgsqE1j6yQqy3cfx0SQfko+s5WC8OoED++Kul8+RFfvQCprFqwP9UY36kVc/OU3H8W+xYEIPrCUZ7F2/jjAC+HD+q/jYGz9xaS5PjSC8SJ92rV0w09Ok7uFJ5s3Zit3Mf/DmUHcif5jPitKuLH3nVdrZK37BKyipbFhQGX+E+V/+Qscp0xnX2wszLaguziIuIoJrYWHEFesQOGQUwwJbY66vCbJ6Ek5t5KsjRQx9bTqD/V2eE/stISvqGsdPhVOlpYuZsR5VmeEcCEmj84yFLJjYlojtqziW6siseSMJ8LRQyAL3actTFiyoenSBlSv3o9FlAhOH9cTR4PGWduFdFn+4nlLPocx97Fnw5H2qk1m3eCUROh2Z8xgWiKtyiI7KQ9/eCSfBk6Ahgz1ff82FKm+mz5pAd0+z3xK8Fj4iMqMac3snnC2NUC2NZtWiVSRY92L2zOHo3trEV5fLGThxCmOFHAoKaLlKhwWSQkJ+3M6lTENGTBqBc+Elvv5uDzUt+zFrzmg8jSo4v2MXlwtN6NnelISwcNR8hzFj0mA5LMi88hPrQiJx6SsAk+fBghoidq7gh6ulT8ECKI27xIb1p1DxHsjkyf1weOJWqQDRHj9C+bCghOvbVnEoTo2eU2fgVRbB4WN3UXP3pVsnQ24dCiWlzpLB04fS2cMWY00pxTmp3L97ixs3oyhWtaPX8OH07dTiuSFAsroMQn5cx7EkbYbNe+xZAJTEnGf9nrNUufXlrcmDsFdCLKVSYIGklNAjhzlyLY/O4yczpqtTY9sS5XJx5yb23Kh4DAusEBJuRly7wNXoLFTNrDBVrSTm+i2SKi0Zt/BdJvdwoqYkj6SocG5cCye+SJ02vQcxckAnrBszrckvSV0pacmZlDUY0crHCV1JIWGHdrLrbCb+MxYy2buOkzv2cCndlKmL5uBn/eeplTJggawynXN7DnDonhqvff4WnW0b31NWncPVwwfYda6YoPkCLDAmLew0W7Yeoy5wGl8/hgVJVw/z0/5LyNr2wFyABWaPYYG2AAvO8tPuI3JY8MVzYUElDy4eZP2mi1g9gQVSChPD+XnbAVJNA1n47kgUIJ3yYYFMRHrMdXZsOYa0w0z+Ma2dHCw1lGfxy8mD7AitZvw7bzKopQkNpelc2L+dtVdV+XT1IrpYq1Od94izPwVzKtOZT5e+hsu/hMyLyUsKZ8fa7aTYDn7sWQANZRlcObiTted1+GzzO3Q0VWyoqfJggZiih7fYtWQpST3/wYZp/o89TyQUZ8aye8Uabuv1Yc1nE54BvtUCLNiygp0PnRphgYEMiaSBBrGEhqo87hw7zNXEHIqKRNj3GcecV7ti+mv+FZmEmvI84hMz0HJsSxsbbSpykzi44jtOiTqz6tvxiO8dYvHa63T7YAVvCDvJCriUDQskNWVEh/zIx7tq+PqnRTjlneXtQR9QOOQ9ln/4CvYaxVw7sJ0tFxt4e9239HfQoDQ7kbs3b3DrlyjSVJyZMGsKfdpY/uZ5LJNSV57JqR1bOB6Zj7WrEwbSchIf5aHvMZRPFo7AuDyCJdO/RTz5S1ZMaqsApZ59RFPBgrqSKD6ZtAS18Yv5dpQ1J7evYHeCGbOnDsS0PJplu8/hGfQWswd4Io4/zdIVV3AZNZZ+rfQI3bWdK2Vt+eDz0bR1tHjsjfc0LPiY46sGyXMgiIuj+HDOV0iHLGHlJHcSfv6aeeuLWXJ0LZ0FXt+EVzMseEmxm8azII01I8dxe8AK1k3xJ+fIR0zeDUuWv0cfTysoT2TN/Le4YjGbHz/ti15NMSnxUTzIqMbU2YyknzZwzXIK6z8eisOvCfdk9WRE3iNVZIZvO1d5NmdxWRRfTVnAfd95bHl3CA031jJ9bzELF79Hbzfzvy4s+HgFOe4T+GCyCzfXLedquTGO9uao12Xxy7FQ1Nq+wrTp4/CoOcuCZbcZ/tGnjO3iipGmiNDNX7E8VIu3F80isKUV8rFDWkNG3COqDWxwEU480FBFnHOVd6YuRWPCP+Qxa0lb3mNFoT9L3hyFj52RwnfHmwQWxAmwIIxOU6cztq+LdEkAACAASURBVHdrdCpSuHz2JFdvZaFq7UbggL5093bGWOfxNmJtGts++5Yww14smD4Yb7vnxC4LA0l1OQXpycQlJlNYq4WBNIMTZxLwGvUaEwa04M6OdRxLsWXm7GH4t/oLwYLkC6z4YT+aXSYycViPl4QFhlTkppNRBpZ21pgb6qAqKeDYsq85kuHE5NmT6NPW6vHA3EBxegb59RrY2Fphoq8FNQ/Z/NE3hOl1YfYbr2IRs4tvrpTSd8wERgf8a9bdl+n2lA4LxI9hQZYhIyeNxKMqlKVbL2ESOJrXXu2FvV4DMQfWseZKPq19HSl58ACJR3+mTRqKh7GUByFCGEIyPsMmMqH/U2EITyr7fFhQnniNbRvOIPXqw9hJfXF4OmPTywj1nHuaAhZc27qKQ/Hq9Jo6AZu0Xwi5FIOqhTXW2jXcD40hS2xKr0njGNXbF5OKZC6dOs+t1HJMW/rSr1c32nrYofs7J5H8HiwoS7jCpv3nqXDqydzx/bH7C8KCLhOmMLqL4+/CAiH7emVpPsmPHpKUlodwlmdechIJ+doMmjKV3g713Lx0nsu3k1A3caZzjz508fPAVPdp1xYptWWFZOeVoWpsg7O1IaqSMsJP7CH4aAJeY99mZhcVLgTv50qqIWM/eYNOVn/eTUMpsKAinbN7D3DovhozBVhg83uwwIzsu+fZsf0whd5j+Wp2fwxlZdw/vZ8dh+5h168fxgnXiND045P3JuOsU0vStRNs23kevSHz+Meo9s8JgXw+LChOus+x4J9JNQrgzXde+WvBgs0CLHidT6e3RQMJhckRHNi+h1jjnny+QKiLCpKKLK4f3sWaU9W8tXIxvR01KcuI5dCWrVyv8+ObbyZi/y/m8nxYIBaedWQvq89p8vmGt/A1+WvBgp1LlpLY61M2TvV7KVjQSreOkuyHPMiox72dL7YGKlTlPyRk3VI2J7Vg9aYPaWvcqIlw0klFQQ7pBQ3Yt2qBEB1ZXZDKiTXfsDvfk1UrZqERH8JXP14jYP63vN7+rwELxDVlxBzfwMe7a1my51Ocy67z+fQvqJm2nm3TfJA1VJN+Zx8ffHKCnss3M948m0P7jnIvuwZnDz96D+5Hxxamz85vpSJKUq7z3tx1GIz9gCXTO6MtKub+4TW8tTqXTw+tp7t2LKumfUP1pMV8N8FHQaPrb49pMlhQHMXHk5egMXExXw/RY+vKFdypsMLX1QRRYRJHrkVh7zeG+a+PxijuEMv3xeER0Bpjaoi8cImYamfGvP8GMwd1oNHUhDCEfILfnsZP0lkc2zQSY5mUmvRLzJuxHJt5G1gywolHR1fwzppcPjmyis6KMbUX/gbNsOCFpXq2YNPAgjy2vzaZQ04LCH63H1XXVvLWzlre/GgyHV3NkVZmcvCbb4lymM5nM12IvxSDtrsXrdwsEOffZtnig1hOepd5/V0piwnnfo4u/v1akXsimOB7MoZNHIavgxH1pdGs/WA1+V1ns3RmN7L2f8nH17X4x9cL8HM0+WuGIdSmsf6jb4k2HsRHb/ZEuziDzJIK6iUyxBUPObr2EFr9ZjJhRE9cVGL54Zs9qHR5lXH9fDBXLeHM9k1cr2nH/HlBGBTGk1SkjVc7a2L2BnOpxoWRw7rT0lKTnNsH+WZXMv0F11w/A05/+DYhpsP57I2htPyLhiHUpZ7jvfdDcHp1BlP6OZFwahubLqTgETCYEf064WCmi5qaBjq62mioq1Kfep733t2F0ZCZvDGmKw6GjbMWaV0xcXejKdW0wcvTkdq0KGJSarBp6Y6dmToPLhzgUHgDgyaNo6eXBkdWLON6fXvemD7kLxWGUJcVxorvd1PlNYwZo/vgLrhiCFdhOP/4cB0lrYby5rQhz4YhVCezZvEy7mp3Yt7M0fi76JN54xjbzqbh4t+d3p1cUC2LY/f6AxQ59WbauB7o5yWTXKRJCx9HKiLOcvRuKV7dexDYxhZR+g02br+EVoehTBnlR+GhNWyOUWXY1EkEtXdSSAyv0mGBtIzLOzZz6AEMnjCWHtYF7NwRQq6uJ0OG9qSFUS03DuznSr4Bvfp5UXj7MlFVtgweORhfqxouCX/LMmDohDH4WdbxILUAQzt3WjvZ0Lhuq+HujuX8cKWU7lNnM72PkLNARm7EKdZuD8M0YDBT/7JhCBXc2vsjO29WETB+OkNaqJOVkUtlrQjq87l0LIxUkSVB00cRYFXHzcMHuRBbg0/QUAYEtsFKXxM1DS20tdSoyk7hQXwBOg5utBYStcpPQMng+Pq1cs+C4W+9zQjvxjCE7Fsn2XbwGhrthzJrbM+/ThiCtJK7Jw+x9/xDWr8yhel9WzV6MolyubBjI3vCKugz/0Mmd7SiviyXhPg4ckT6uHu4ol3ykLMnL5Ou4c7o0YFU3znFrmP3MO7Yj1eHdsbNXB8VVXW0tbWRVhcQl5hEqYY5DhplhJ3/hTxDH0YP7oBhQzaXjh4nLF2HYbNn0cMoiwPbD3K7wo03P5lC6//VMISaHK78vJe9oZWM+PB9gtwbw+2k1dlcPbSf3eeLGTR/Pq/6W1GRfp/DP+0ntNKVN2a/gjM5XDhyhPOpeoybPgBR+EmOx2ky5rUJdLSo4ebp4xy9XU7/199gkJOYmKR0MHfHv6X94/PFK4m9cID1P17EetoXfDaspdzdPivmBnt2hFDhOpD3hTAEBa1/lRuG0EB23E12bzhAqdtYPn2nO/qSKpJunePHH89gMugNPprYGD8vE5URdy2EDTtu0GLCPCb4W5AXfZ39ey6g2mUG747zoPBBLNnCJpCfF6by5CFicpPusH3NVh7ZDmHZByMxE8IQCpM5t3cbOxNc+X7FTNwVDEeV51kgoTTtPnuWfc9159cJfr8fjZ7YjZ4FO1f8wG3dfqz9fOIzYQjVhWmc3LKc4CQnVqx+n1Y6laTeP8+OQzF4Dp7AgHYW1OU95Oye3Zwr9eKrLyZikBNPdKqYVv4tkSZfYdvBGLzHTKZfayNKHkVwYNdhSjzG8OmMTuRe3c13O+IZ8e1yRrrrveSK4tnblO5ZUFdBwvmtfLThEW9u+YFAvTQOLvuWS2qD+GJeb4xVKoi6cIDtp8uYtGgqNcc3svGOGmNmT2Cwvzt66iqoqmmhq6tOXWEKV+4mYda6M61VH7J00TZU+k9lXlAbdMSlJF7dy5cHq/l4w2La1ISxcNYW3N/9ho//ymEI5Yl8//qHJAcuZOtcP3KT48korEYqnESSH82aA5fxGDCPua8EYC4tJCE5h3qJBJmkmhv79nKtvA3vfD6RQHczsiNDiagwpW/nViTu+pTFx3VYtO5tOpjKiDuzhc83JTJ9/XpebaXD7S2f8EGIEZsPfYpncxiCQtqa0h/SNLCgnptbF/HNjVYsXz4BZ3EyezacpNjUDHMzXURVpeQ9asB/0mR6udZxbttBYqrUsXIwR60si/g6JyZOHo6XtYiLXy1ixS9WfLnzbTwqo9h1LAyRmhl2FjrUlKQTn6dPv3Fj6d1SjWNffsFpiR+LPxiNq/lfNMGhtJJL61fwc6Ydc+aPwcvut1ACcUU8uz8PRnfMXAZ2cMRItYJbZw5z9n4p1oLHgKiGrJJq3LoPJ6iTFeEbP2N7lDmvfzwD65xr7Dn3EH0LK6yNtCjPS6fGqRvjhnTGnji+mr0eWdBrzB3ph43hn3cjfZ4hKzsMgaokNnyygby2w5ne24QTm9ZyMdeAbp19sTfWAokYmY4Tnbq0w9nKgLJ7+/lidRQdp0zlle4tMX7swtdQHMPWJWuJNwxk1mvDMK+I4VTITcp0DTEz1KAovxhd964M6eWLtTiBNV9vodx7BNNG9sDt1wW3AluyssIQZNVp7Fm/k1gVL8aP7YeP42OPkuIoln0XTJlbP3kuA3fzp4IBatLYvnIjMVptmTpuMO0cDKnKuMfBAxfIqFXDxs4M1bpSsiqN6TKgH129NLn2wyoORhkw5u2JtDdM59jxX8gX6WBnY4ysPJ9CbUd69e9DR8d6ji7bzG2xG+OnDsfPVTHn8iodFtBAyqX9/HgxE+8BrzC6qz0p169y/e5DGgyNMdJqIDu3DmvvLgzo5kFl/A3OXY2hQc8YU60a0nOrsfLuwZDevlRHHmLlsQicu4/l9cFd5WdxQy3RB7ew7WY5/qPGMyawBRqyeqJP72LLhXzaDxnDuD4tFZbR+mnTVb5ngZi0m8fZfjQemy7DmDLchyfRFPXZnPzpMsn1VgSN74lByiW2btpHgtSGLoFtMddWQSyVoW/ngY9PC+runGRr8F3M+oxi1vRumKuBrC6H8zuDOZ+iRf/p0xkgZIIVEhyePMKBS2l4Bo1ibH8vpSSHVEoYAmJy7p5nd8gtVLwHM3eUf+ORe6ICQn/ew7HwKgJnvMEIHwsaKnOJvHGZy5GZqBtbYCCtobxGF6/O3ensIuLU9m0cCi+nY79ueFhoI26QoWNkQ2sfb0zqE9jx0z7itDvw1qiulN+9zOWoQqxd7dBVqaWgDGzbBDK0XxvESdcI/ukchXb9+eiNPvKF3Z+9lOFZICQUjLt2gr2nYnB8ZS6vd7OX7zBKa/K4dfo4R0LL6DltBkN8LZDVlRJ3+7rcy0XTygojlSoyC2ow9+nLhEFelMff5uSZ21TrmmKp10BObilaLl0YO8yfusSLrN97GpV24/hycp/HOUiqSQw9wa5dYVi8+g4L+rkiPzL05nl2HryNTf9pzB361AkUf1JA5cICGeVZ8ZzZe4B7Ii/eev9V7Ckl9vopdh5OoMPkOYzravd491bIyp/E5ePHuJWtg4ejPpW5uZRjTd9JY2ijnsnxLT9ypcKb9z5/Ay+TRlhQkBrFge37SLfqwz/eGISxPMHhfQ5u2kG0zVC+fXugwvI7/Cq18mCBjLqSDK7s28LOeA+W/TAFB/m+hITSnES5l8V9nW58+c4IzJ/ysqgpyeLSvo0cTLXn08Vv4KHfQJmQWPLwWZJrtHF0MqS+rIj0HDGteg9lZEdT7u7dyLqj1Uxf/QEBuqkcDD5CisQaLxcj6ktKKFY3otuQ0XQyqyF07waCbxvz0Zp38FYA4BNqpGxYIBPXkvfgIt8tO0bLed8xu4M+6XfPc+BoFHqeThhRT35+GVrO3RjZoY4VC77hoX13+fioIZMglapiaO5OQDdPGqKPMPObvXjPXs1XvUzkCUyPJ9XhaGWFnqye4vwsRO4DmDXCh/KwPbyxPJbXl33BSM/fjhX8k830ye1N41kghAyUcGnFx6ws68X+78Zj8muOFJmU+pwIvthygjYj32WCz7N1lDRUcmXLRs6WduDLRb3QFBVx6PsFfJPiyb4fPsGpNIxNa36mzNkXDxMRiZEPkTr2Yf6cgVjIitiz6E32ysaxf/kIjBWcmPQ/fYNmz4L/pNDv/L1pYAGUxhzj089v0vvzdwlqbQml6dy5dYOY1CIkpq506xJAGyEJoZoq9RVZ3Lt+jYiUCkydvAjo2gEnU13UVOtJvnqRsHR9eo3ojL2hOlX5Kdy5GEZiYQWa5s74d++Gp50x0vxbfLH4J/T7zWTuUG+Mn3GlfEmxnnOb0nMWIKPg9kGW7k+k58Rp9Glrj65GY4uW1hcR80ssmi3b4WpjhJaaClJxJakRt7kTlUipxIp23fzw8bBFT1NCyo1L3MvXpUO3TjiaqVGYFMvtsHtkVmjg5O2Ln58nlgYaFPyyiw82pzH8zekMbO8op6/KuJQOC6gjcu8qgpOtGTvcD2l+PHEp+dSLpSCTIUOKiq47Pft3wcPemLrMKMJiKnHxbYOrjXFjyIYwhNfkE3H9NkVajnRo3wpLQzUKH0VzKzyKrFI13Np3on0bN8z0NMi9tZ8VO+LpNGESQV09MNJQvHbKggVQR9SxAxy+W0u3kUEEtnVoPDaztoA7N2OpN3GmTSsnTHSe2u5qKCfmTiSFQrZhTzcs5WBJRnVRBjER4cSmFKJu4Ur7jh1wtzdDR7WapLCbxOZr0TrAhxb2+lTnpXI/LJyErEoM7VvSIaAtLjbGNKSGsmrTZTR9ejNuWOcnnh5/1haVDwugPiecDcGXaHD2Z9zQQOy1ROQ+iuH2vQfk12rTwqcDvl6u8nwhsoYa8h7FEn4vlpwKFRy92tOhbUusDDUoTI3mRnwOJk7edPBwQF9uT2IKEyOJyq7HxqM1nvYmqNRmEbJ1Bzcq7Rk2biRdXRuTtSn6Uj4sgNrcGA7tPEeeYWtGTuqH22MPH8SVJMemUyrWw83LAbWiR9y7E05ibili+VJEhlSmgrGLN/7+vpiWpxFxPxtd19Z09HVCV+g2JVWkxkaTUqaOi7cPrqbaiMvTOX3wKDfzDAgaO5JADxOlhF0pBxaAqCiew4fPElvnxJSpQ2hprCl0WmQmPuBhngg7b19aWgjbNzJElYXEx9wjPDYVjOxp28EPbydLVGvziYm4Q/iDDCRCSZkMqVQFfTMnfAP8aGFST1R0DAVqtnTp4IOxtIRHMfe49yCFWi1LWrfviI+7I4bqlUSdP8bBSym4j5jBlK6OCjmFSCmwAOF0jbscOXqBXJNuzJ/cHRMN4Uj1arIfJZOUUYejjzctrBq3vsR1VeQkx3A3Ipo8kR5ubdrTsV1LzHTUEI5ELEhP4N7d+6SWgb1HWzp1bIOtvipFOQ+5E/0QrL3p0871cThkAyWZD4mJy0K3pZ/8FJmGimzCTh8h5F49g+e8QR8XxSUWVi4sAHFVAZFXTxJyq5w+016nm5Mq+WlJPEipxsm3Pe6WT2UtlImpKs4i+lY4scmFaFp64N+9Ex72hjSU55NwN5zUemu69upE421SasoKSYiOp0LPic6+LmhKK0m+c4HtwbdwnziXGT2cFd3VoTxYIHhYVJB86yybtsbRa/F7DG4hfGsZdVUlJEVGk69uT6CfO0+fyieurSQ9LpKEcgM6B7bDVEizJBVTXZJN7J2b3EspRGZgTZtOXencyhY1URUZ0eHcjm+g/eDuuJuqUVmYTsS1m8TnVmJg3ZouvTrgbKFDRdYD9q7eyEPnySx5swuK8StQPixAJqGqOIV9P24iwWI4X7zeDV1ZHXnJ9wm9HU1hjQ4efl0IaOOMekUK585eJ6usFhUVFXkfB+qYWLehz+AADErjOXYtGquOQfTzMEFcW0Zy7F2u34pHpGqCh68f/sI3qS/iypYVbM9y57svZ+AiH1gUezUNLGgMT8kP383rqzJ4f9XHdLd+nDBEJkNSlcv1yGTMW/nhbfFsIhGZVET6vfuk1FnRLdAZNUkND345zfVSC8YM7IGlllRuUxdD75BeWItxy84M7t4OSx0VanPD+HjWSswXrOEffR0UK9wLPK0ZFryASM8r0lSwQFqTyf5Vm0i2G8CsUQFY6WsoZUImr6OsnvjzO9l8sYrhs6bS2dVUvpBWxqV8WACyykfsWbufAsfujB3aCVsjbaVpJ6vN4/S2rYSKWzNtfD/crQwUnqDv1++gfFgAVWmhbNp8A6tegwkK9MT06YWugg1CWlfIxZ3buVblxpgxffF2NFaKdsqDBVCVHs7ug2FotOpMUA9fbJXkVfIfpRdXEXX+KMcjq+k0YBA92zmhqE/XFLAAcSm3jh/herYWAf3706Wl5ZPkov+x7n+4gJiShFD2HLqLlmd3hgd1wkoJZz8Lr9UUsEAmKiXiwhmuPRTh03sAPbxtnoC7PyzNf7pBJiY/8SYhp+8gtvfjlcFdsNFTkO/3P/22smABkkriQi9w7m4+rj2HMqiDvfL0+rd6yqgtSOT88fPEVFozcupwWivIs0o5sAC5t0X4lQv8kiyl26hRBDg9J0/Nf7IhRfxdJqY4JZIzxy+SY+TPtMm9nnFB/7M/oWxYgLSO3MT7nDpxA5VWfRkX5KO0TQYBHtSVZHLj9EnOpxsyadartLFQROrbZ1VWJiwQgG9Zdjyn9h4jw24A8171w1ABHjgvYydSUSWPwk/Lj8vrMncBw1opbqdc2Z4FjRCvgrgrh9l7q45Rs6fSyVZ5fu0yaQOlGRFsX3sU9e6TmTu8zW/HU76M+L9zT1PBAqEticqS2fndj+T7zWDhK97PACoFVqlxaSatJuHEjyw5rsaHK+fjrag4qz/wos2w4A+I9XTRpoIFglHmxIZxK0WGf+8AbPQ1FbLj8NxqSyu5d+U8Keqt6e/vLj8yUFlXU8ACQbuCqOuE5urg39kHWyMdpWknnKF99no8Ru7t8XWzRk9T8dS0KWGBkMwxIfQqqRrOdPRugYWBckIqhDpJKtO4cuYB2p5tadvKFoPHHiCKtj1lwgKoJuFmOJliY9p4e2BjrLyB99/qUl9MRPh9ClWtaOflIQ+VUdTVJLBACBbIT+BmdD4GDh54e9igrbSmJCI7+g4xeTKcvNrSys5QaTCxKWCBsMNWkZtCTHwmmtaueLVybPQKUMYlqycrKZqYjBrsPHzwdlKOV4Hw6kqDBSB3a46OTaFG1wm/9i7K0+vffgMp5VlJRMelg60XAW3s+fOpDRt/UFmwAFmD/DSNB4nZ6Nh50b6lpVIA7380XVk9hanxRMXmYNquO+0dFedVIPy20mGBcPpBVQmpcTE8qjXGL8AHM3m+AWVcEiqLsom+HUe9VSu6dnRWyCk5//ymyoUFIKmvIispiugM6NS3K9aKG+L+kOji2nKSI0MJL3dgxIC26CvwszUFLBC8C2pL0wn9JQEjzwD83RUTrvg8EWViEcWPIrgWXUa7fv1xU9Jit+lgQaN3SsGDK5xNNGL4CD+F5Ul5nn5SSRkRR4+SZt+P0QGNYV9NfTXDgpdUvOlggdy3sdH1R0UVFaVaieBCKQNVVaUtqn+Vu2lggfBrQp0E6VSU2sBkMikyVORuWkr9RE1wdOJvTaJptHvyjQTtlCiecmHBr+0UhEoosx7/vssSXMqFvkIFVQVbYlPBAnmrlYe7CNVQbnuSCZ2D0G5VlWh4TeRZ0GgXj8eKx33RSw5vL3RbU/V5yoQFTWlr/05U+fguk6Giqli6ozRY8LgyjS7Jje30v3UJdih0ForWrqlgwRMblNdBuf2dYGPCFE/eryrpkykbFjzp5x7PVZVUjRcyZ2H8kClhvtwksODXNiyVIVMBVWUZxJO+Qnnt9NeP1ZSw4OnfFPoe5dqhDKlEhqqaYseHFzLyx4V+FxYIov86EPyRB/5/KKumpsaZM2cYN24cFRUVxMfH06JFi//qgPlX0l0YqMaMGcOSJUuadfuDH05VVRUhDCExMZGJEydia2v7B5/w/7O4oNuhQ4f47LPP5O3V19eX9evX4+/v39zPvYBJCG324cOHHDhwgB49etCtW7dm3V5At18XUiEhIaSlpREUFCTv85rH1hcTT7C7bdu28cknn+Ds7MzixYsZPHhws34vIJ+gnTBOnD17Vm5zQ4YMkceTN18vrsC1a9c4ceIEy5Yta57fvaBsv8KCQYMGIRKJ5GPtwYMHcXV1bW63L6hhVlYWH3/8sdzurK2tX/Cu5mLCuPro0SPee+89ebuVSIRMMs3XH1VAmC//MwD+XVhw7949eUZOYWHcfD2rgKamJrdv32bp0qXU1NSwcePG5kXbHzASwaa++eYbJk+ejI2NTfMg/Ae009DQICwsjMzMTPr27YuxsXHzAPwC+qmrqxMaGsru3bsRBmJh4vLWW2/h7u7ePIF+Af2EwSMnJ4fr16/Ttm1bPD09m3V7Ad2EIkJ/J4wXubm5+Pn5yceK5knMi4kn2N358+cJDg7GyspKDkgFDcVi8Ys94P9xqV/b7J07d7C3t2/W7SVsISYmBkG/GTNmNM9TXlA/YcEWGxsrB/NCO3Vzc+Ojjz5q7vdeUD9hkVZaWiqHpILdmZqaNs/xXlA7oZgwzm7dupWvvvpKDquarz+mgDA3ETaETExMnrnxd2HB0aNHuX//PsLCuPl6VgGhMQsuucIuW319PQsWLMDMzKxZpj+gwL59++jfv7+8I/xvujD+gVf+nygqaBUXF0dRURHt2rXDwMDgf+K9/tdfQtDtwYMHXLx4kcLCQjmkGjZsmHwS3Xz9ZwUE/QSbEyaBwg6v8K95d/w/6yaUELQT3MFLSkrw8PBoHiteTLYnpSIiIuTAQJi89O7dm5YtWzbb3gto+GubFeYqwvykWbcXEO2fiqSmpsrb7sCBA5vnKS8onzAuCF5UO3fulENRAY4KXrj/vPh4wcf9vywmeCwLoc6C3TXP8V7cBATbE8ZZwZtq0qRJzePEi0v3pGRDQwOzZs3Czs7uxWDBS/zG/6tbmjRnwd9Q2abLWfD3E68pTkP4+6kGSs9Z8HcU7ak6NWXOgr+blE2T4PDvplpjfZSds+DvqVpjrZSds+DvrJ1Qt6ZIcPh307Bpchb83VR7tj5NmbPg76TkfyNnwd9Jv39Xl+YEhy/5pZthwUsK9/i2Zljw8vo1w4KX064ZFrycbr/e1QwLXl6/Zljw8to1w4KX164ZFry8ds2w4OW0a4YFL6fb03c1w4KX07AZFrycbi9yVzMseBGVnlOmGRa8pHBNAgtkSBrEyFTVUFNTdpbSP6fDy9zdDAteRrX/Ec8CmQQh546KmqrSsw+/nEq/f5eyYYFMKkEik6GqqvaX0+Y/aa1cWCBkSpYgRQUhTv3PZbUWniWc7CIciqOmtIzp/0mvp//eDAv+iFrPlm2GBS+vXTMseDnt/oqwQD72SBvzyyj5UIAXElXZsEAmkyCWyFBTU0fJBwG9UH0VVahJYIFMhkTImaOmjtrfSbz/8BGaYcFLWqkyYYG4poS0tAyKKurQNrfH1d4aAy31xk5MJqIkJ4vMrEJq1QxxdHPC2ljnORNEGaLqUrJTUimokqBraouzszX6wnOQUpWbRkp2ITViYVooA3Uz3Fo5Y6aniYq0npKcDDLyShCr6WHj5IyNiZ5CG4YyPQuktYU8iExD26klTlYGaKrJhaO2vICMzBzKqhvQs3LE2cYCPS21fzryRERh8kMyS6oQ0FU99gAAIABJREFUSWVP4hRVtPSwdXLF2kgXaW0pOZkZFJSL0DaxwsnBBgNtDXmnK66rJD8rg9ySatT0zHBwssdETwv5KyjoagpYIBFVU5STSXZhBTJtY+wd7DEz1EH9XzpHGeKaMjLSs+T2qmVoiYODFcZ62nI9pKIqcjIyySupREXbFAdHW/lzhE5WJqmjJDeHnLxiamW6WDvaY20ufC/lHA+jTM8C4eznvOxs8orKkWmZYO9oh7nRP+klriYzKZHcBgNcXByxMPzXA6JlDbUUFeSQnVdCnZoetnb2WJsaoCYqJzMzi8KyaiRP7FIFTT1LHJ1sMFSvJfupv4MmpjYO2NuYoaupGD2VCgtkDRRmpJNTIcPK3g5LE10k1aXkZmZSUFaDWH4UYGMD0jS2xMHOFnP93/SrrywmMyOL4spaZE+OW1RD39QaeztLDLVklOTnkp1bRB06WNraYmNhhJa6KsjEVJUUkpOdR1kNGFnZYm9rhp6WuoJaLCgTFshElWSmZlEu1cXe2Q4Tncb3Fvqiwpws8gorUdEzwVrQzEgPocrPv2TUleXxKD0PqZ4lrs426KmrIBHVUJybS25+KWINA6zt7LA010dDVQVxTTn52UL7rqJBOP1PRRNjC1sc7CzQ11JMcmRlwQKp0Mfl55CVX4JIPg6qoSfYlqMtxroaSBpqKM3Lk/dPDZqG2NjbYWWq/0xfLpOKqMjPITMrjyrJbzaqqqmDqbU99lYmqNZXUpiXQ15RJaq6JtjY22JhpIuqTEx1ST5ZGdmUioRjxVRQ0zLEys4BO0t9FKGesmCBTNpAVWkBmVm5VIrVMbGyw97KDF0NVfn54zXlRWTn5FBaC4bm1jjYWqGv+c81ktFQU0lBVrp8vJSnrFTVxEA+V7FCV1VCTXkxuZnZlNSBoZk19vZWj+1KhkRUS3FBLpl5JUg09LCydcDO3AB1BY61yghDELSrLi0kI0PQTk3eXhztzNDRUAOZhLqqMnIzsimqFKFtZIWjsw1Gj9v0s+1WiqimgvzMbPJLa9EwtsJZGAs0JJQX5ZCSVSC368acUCqoaehiYumAs50B0roq8nOzyCqsQtPADDsHeywNtBRy/JtyYYEMcX0VBTnZZOVXoKYrjLUOWBlry+d4koZaSvJzyMguQappgLW9A3YW+v/mKHAZDXWVZD9KJr/BCC8vN/Q1QIAHtRVFZKVmUdqgirGVA872ZghdmlA+Jz2VnNJauV4qqkKfZ4+zsyVaCrI9ZcICmaSByvxUolMb8OzUGjPNxpcW/r+iMJuM7AJqpFpYODjhaGX8r+1JJkVUWUhCUjq1YmnjsYvqWpi7tMLVVBuppJ7S/BxSMwuRqOtj7eCEg6XwDWQI86T0RykUlgvjtJDPRxUdaxdaO1oopN0qHRbIZIiq8oh+kIGxuw8tzHQam6RMSm15PsnJmVRJhP7QARcHc7SeM/EX+sfKoixSMvKplalj7tACVysjVBFTmvWQxKxyVJ+eZ6vqY+fqhr2pFrWlWcQ/zEaetlE4tlZTDwd3T+wMNBQ2V/m9BzXDgpeUWFmwQFKdT/iFc4Q9zKa6rg6xjgUtPbvSv5c35rpSsmNvcDEsnsK8Iiob1DBx9iFoaC9aWOo9M4lpKEvjytVbPExIpqxeBqp6uHbty4AurTHRrufO5g0cTShB39wIDVUJYq2WDB07AE9rTfKibnM9LIKMimrEDVJ0nXzp37cbrWyFsorpDRUPC2SIaquoqKwg9/4pfgy+T4dZCxndxRUjLRWq8x5x80oYMTl5VNVU06BrS8eA3nRr74KxjsZTg2Ql0SFHuBKfTZVY2F2TUZ6TSoaaE+Nfe41ejmrEXLnK/UfplNbUyTtD14596NfFE0uNaqKvhRIel0RBZS1iFU2svQIZ0KM99sY6CgMGSocFojJibt0iPCqe/AphEaCOWYtO9O3ph6ulIRpPLTYaKvO4fyeMsHvJVNQ0oKZqiKtvJ7p39cFGp4HE+ze4ejueoooaZFI9HDzb0q1HJ5wttMlPCufa1SiyCkupq1PFxLElgX274ulsiY4iZ3yP27iyYIGktoTE+7e4EfmQ/JJK6hu0sPNsT8/uHXG1FtqMfOlGafIttqzdTqxBV+bOGIm/q8mzkzNpLZkxt7l6N5b0gjJqG9QwtW9Dr56dcdcv40bodaIf5iGSqqAqrSH7UR6azj2YMCkIF1EkP528Tm6lCsa6WsikurT070GgX2ssFTSQKAMWyCQiqquqqChK48LPJ4ipsGXYhGF0bWNFfX4yt69c4X5KHrUq6qg0VJOdU4C6e1cmjByCn4vZY/1klGfFc/XKL8SlFyBTU0NaV05uTgVWbfsy5pVuGNWkyPu05KwSxBINTG3c8OsWQBt3GySFSdwIDSfuYQ41dRK0jGxpG9gFv3ZuTxbeLzlMPLlNGbBA2lBHVWU5halRHDt4nTKL9oyfGkRrC20ktaUk3rvLrTtR5JVVg7Y+li3a4t+5E572RjwPg0hF5cRePsK2oxEY+w9n5tje2KlX8Sgukps3osguKEcs08LCxYvOvQJo7WRCWdwdzoWcJb5UjJ6pPqjo49zGnx6BbbEzUkxyZGXBgprcB5w7d5rQxDLMjAxQk2li5dqWbj0742woIjUxmtt3YsjOKaVORRtrNx+69fKjpZ3xk4W8rKGS1MgbXLt2l+x6FdRUpHLwVCDRo+PAMYz0dyA35g637sZTXF2DWE0X21btCezSCXdTEQ8unuHk6XBqrK3RVwMNAyd8u3Snq68dilBPKbBAKqIkM5HboTeIyiygTqqKjqkz7XwD6NLegYa8R9y7eYcHWTmUCe3J2B4v36506+iG8TPgUkxBwn0u/Hyc6CpVTEx1kanoY9/Sn/59vdEszyT8xk3ikrKobpCioW+Bp38gXTu0wkilhsyk+4TeukdyYRUyNDCx86Jnj854u5g9175fpg0rGhYI/V1pbjI3Q8O49zAfqUwNPUN72nb1x9/XDfXqXCJv/MKte+nUihpQ0TDFwy+A7oE+WOo93Wql1FbkERt+k9uRaVQIczVNM1p26ExPfxeqU25z8up9KupkqCKhpqyYglId/EZOY1x3M9LvhXHlfhL5FXWoauhj69aBgX39cDIRFt1/7lIeLBA2wEpIvh/G1cgUiosrkanoYeXmQ98BgTjpN5AZJ4yfcWTnViARwKVNK3oN7IG3g9FzQYhMXEv2g1C2bthFlkMQi9+dgINWA+X5Kdy8cZP4uFyqpRLU9OwJ6Nebrt7WVGdGsu+nvSTUmeNooIFMRRcXn27079cOI0UQPpCfRCccnbh8+XJ5MmZFXHKIV1FKcWE24ScOsD/ckk83LcDHUAWpRERRSiTnz98ku6IKUYMMLUtXuvTuT2cP82fApayhhqyIE3yx8RaOntZoIUNF2wCv/uMY5K5LzoMbXLgTT1ZOWaN9W3rQd2hf2tnpUpkTyaqVBynXM8JSX9BOBbMOA5nYywcdBexpKA0WyGTUV5dRVl5OWsQxlu9/yLAPvmRyOzM5KKjOf8jly1eJSCyQe41qaVrRrl9vevq6ov1UvQRQWPAwktCrt0gqraShQYS6RRv69O5JxxYGPAo9xM+hqXIPQYHx1RSkkZRvxeSP32GwlwFxZzaz9OcUWrWxRk3cgFTfku7DJ9DVQVcRJvJvn9EMC15SYuXAAinZYcH8Y3k4HaeMJdDdgLQbIQSfKmfG94vpZ5HF2s82kuHai7E9WqFVeI9tm67Sdv6nTOnqjN6TVZyE7CubWbgrjf6jh+LvpEPc8Y1svm/H4pXvEGBVwoY3lpHdsjP9OrtioKuNvqEVDk42aNfEs/nrH3lo2JHRQzuiW3qPTdsuYzHwdd4Z7Ye54Hnwkpo9fZviYYGUspxHJDxKJebEdtaczGPC0nW80a81JloNRB7dzNbTZXQZ3Yc2tlKu79vN9SovFi6cRHsnUzSeVEpMeW42hcJiX6qCtCKdM/tCSDT1Z/aMIMySQ1i6JZY2QwcR6GlEyrWfCQ7XZub7M/GT3WfFykuYdOtH3472VESfYf3JAobMmcuozi0w0lJAbwgoGxbUZ4by1ed7qW0ZyPDerSHlMmuPptFjyuuM7+mFmc6vI6KY1NBDrDt8H0vfQHr62FB46yxHIkQMnjkJf/10tgefReTiR/8AdyRJNzh8IZU2I6cwrL0mp7cEEyN1o3/fTljUJHB43xU0/f6PvfOOi+ra/vYz9N6LgBQRaUpXEcHeS+zd2KLRGE3Rm3bTbnqvmqaJvXfFXlEQkF5FitKb1IEZ6jAzv8+AGlPMjcAY7/ty/lPOObP396zdnr32WtNYNHMwPc11OsXO7rc55cACOdWZoWzZfpqG7r4M6e9MQ8pF9l3Mx2fGQmaO8sFCW4XGqhwuBB9k+75gih2n8d5zCxjuavabltRYmsDm7/eQrePM8GG+GAlT2Ls7ApNB01k4qS96LSKE4kYFn6fiVjQnT6Rg6DOaWVMH0BC2k00xFTh79aWPvTlaWvpYWFlhYWrQtnveCZcyYIGsoYq83BxupkWzb/MxirQDeOG1pxnZ1xpBo5iqinKEdU3IFHW+EcvJK+noeAxhzqTBOJn9OkBKGmqpKK+ktr4JaCYvKYIL0XnY+o9jYl9jIo8dJkZoROCwgdi25HPhZASNdoHMmt6fitBDBCeIcAsaQl+rJiKOnSJT3pMpC2cxxN28U3Z4lQELmmpKyc25SeK1i+zddQ1tn2m88u8FeFupU5Z8gW17rlBt6M644a5I86M5GpqPdcAknpoRgNmvHd6dnZFmbmfFcXT3VnZGlOEx6SleWjQWo9JY9u47Sy7dGTXcG42iRE5dSsew71gWzvanMuwMwWdTMfDwxa+PNdqaephZdMPS3BCt+6liB+xPObBASnHsefYdD6Ha3ItRvj3R0tLGxMwSSwtDRLdiOXwshCINe0YFuSHJjic0vgT74ZOZN9YH3btNSuEdIKykXAE85QIkNSXEhYaRUKHDsFnT8NXIZf/2YAq0vZg1qQ/V18M4FVWE08j5LB2iT9iOQ1xKFzB47hBstNXQNjDD0tICU4W3YAc0u/uoMmCBpCaPK0cOERxdy4DpY3DWqSHy3GXSRTbMXTGOlpgzHIkUMmDSSFxNG0m8cpWEQl0mr1zCCCejX2slFZF6+Tz790RhMmQI/s5maGjqY2phhYVBM6lXTrI/JIdeg0YzwLKRqPNniS03Y87q5Xhp5BK87xCJ9dZMmDgAjeJUTp+JQa3POFYvHYvV/TP0DujY2bCgSVhE5OmD7I8ox2/CRHwMRMReCCFZZMXclbMxLg5l685wjAImMq6PNplXL3IpuYHhy1czw9/6Xl+kAHsZUefZuj8ak8CxjHLS5FZUKGE3ZExas5pAs0aKy4RIpDKaFED/SggxOXpMWTEXF2k627cdR9RrGDOCbClNvErw2Sx6P7maVePd6OgepdJggVzh9RnLzh93UtJrDLMH2lGVGs7+gzH0WPo6z/pKCf5lEzHqHswd44u0IJHDe87DyBV8tCyIO3vAv1qDwqPsdhbnd29i88EodAfM5oP3VtFdVkpk8F72xNQxbNJoXLWEXD1xmhwDf9Y+N4GWpON8sykExymLCOymDlqGdLO0wsLC8L55ZAeMTimwQOGJU09RZhIp6Wmc2raNkMJAtl3+hH6GcppEZYRs+YRvw4x47pVpWDfmcnjXbrKs5rD+zcmY3QdBJHWVRO37lDdCrXlnVQDaLaromhhjbtUdw5YiDn/zJSFqfiyd5I9aeSq7v9tL/di1rH+6L2XR+1j5bQpTF0/G3VgTDW19jK1ssDM37JTNNGXBAgVoqcq7wfWsbOLP/Mwnp5p5fftunu9vhlRSS8ye9XweImLawln4GDcQtX8HR8vd+eSLZ3EzvAv55LTUFbP/8484V+XOkqXDMGsp4eTOA2TqD+O912diKC6ioKKuzXgaSzm/aydxDX1Z+58l9Daq58DHL7KlchjvLnaHRlX0zE2xsrbFVKeTKNVfmG0XLGhnm1YOLGgmeuu7rL/uwXtvTcHeQIv6jIMsW/o93h9uZYH8CAs+KuKZdxbhqt2CTE1GflQMcu9xjPbqjva9yVkz6Se2E1xuy4IZQ+imr0beqa9Z+VUJq394i2G6Kax5bgcGgQG4mirO9Wti5exDPy9HWhJ38Oy75xj22kcsCnBAT7WKva+vZau4H1//ZzEuFvqdMolRBiyoF5ZTUiak9sZJXvkklNFvfMSyka4Ya9Rz7dh+EptcmTTWFytDOdd2fMIXl1V59pVnCHK24E/X8ZIa4o7vZO9VmLBsFgNcVDn31mp+EAXx8avz8OpuhCTnDM8/u5Huy9fgn3eArxJMeeWNFQT16oZ6dTxvP/0uFcNW8dr8Idgb/9HtvD3mp2xYUJsezOvvnMFx5hKeHOuDfsklXn73CDYTFrF4Ql+s9O90fnIxYbu3cjrXgGlzx+PtaIYo5TCvfnAel5kLGaCdyYkIESNmTyGoT3cEpRF88NYWJL4zmOFWzoYfwvGYv5y547wxV63k0FefcrTAlqdXzWagm2Wn7Q7d1Vg5sEBGaUooZ2Mr6DVgID4uVohTT/Ll+lMYDJ3FgklB2GjUkXLpFGfSRQga0klR9WTJ5Im/gwVyCq5s5s0f0+g3byHzx3thLCti3ycfclrozpKn5zLYrW0nvaEii+ADx8gSOPDEhBF4WEs5t+5Hzt6S4Ohqj76eOmomdnh59qGXjUmnLdqUAQvkzXVUVlRQWZnP2Z37iK6wZf4zCxjd79eJseL71ZdncubgabKbbRgxaQSePYwfsIiXISpI5siBi5QYuDLxiSFYC+PZti8KHY+hTBvfD1NpPgd+2EBIqRWTJ7qQevwUxSYDeGr5VPqYy0k6vpUNx3LwmDyXBRO90OsEOqoMWNDSUEN5RSVlOfHs3XKOSrOBrFwzGx9rSDt9kCOxlbiNmcqU/vY05Ybz3bcHKTYNYOVzM3A2vH8pKqe+/CZXzl0hpaCMAokU457+LJgwkLqrh9h2/Aa9xs5i0SRfNKrS2PHTbmJEdix4ejT1ioVhaD6W7i7YG6uiZdANlz4eONuat7qkd8alFFggryP59FEOHo1GpYc7vay1keiY4uTqgYeDNqkXjnHgchGug0cx2EWfuqpKSsuFaNm6EeDrgt6fuGbIm8VkXLvE6ZBMzPqOY/JYZypiT7Fj12XUvWeyalF/hInn2bb7IvLeT/DUUC1ObjvM1XIzRgy1RaVJgEUPVzzcnbEx0e4UWKoMWCAqSOL4kTNkqvfl2eUjsJCWEX54K1vP5OI7YxIaCeeIUPHnPy/Nwk6zgQyFt8rPF9CfuobXZnndW4zK60sJPXGMrcez6DXIBxstGdpGVvTq40lP4xayYiNIrdRj0LhR2KuWEXH8EPsuVzLi6cW4NMXyy6YQLMasYO1sD6S3Mzi5eyvBWcYs//dzBNn+YWnYLlPsXFig8FLM5Nyho6TKerNy5UQsWsqIPnOADYeyGbxoDpY5J9l2VYM1X7zMAAsZeUmh/PL9fpp8FvL2ykH3+qKG8izO7tnKzpRuvPDiWIyaRYhE1dwurMIqcCwD7NtSKrc0CkmPucSRC+k4jprNTG9dYk/s4etDt5n/zmtM6a1PVXYsu7/9nqv6k/nu/emYdbC/UxoskDZQmpXA8bOZOD8xjSEOmpSkXWXDhz9RNfYl3hmly7ngKHT6jeUJ324Ic5PY+cVXRNnO4vtXJ2H4m3rJaBaXkXzlDMeu5WNhAOWVRsx/cyWmlUn88sVG8m0ms3qqA4219YgrSihu1CUgyIuKC5v5ductAuaMwkAqosW4B/18PHG2M+m0OYsyPAtkLYrjAYUUlZWRHPwz35y24ccz79HPCOqFBQR/9Rb7ykfy/bdPYtxQzMnv3mNLQT9+XLcMu3tuTjIaqnM5+PG/2CYfwfMDjCmvFNDN0RXvfm4YNedyZFcIOoGTmdbXqnVc2f76q5zqvphdrw4j8/CnvHJWzJMTBiIQNaFt0J0+AT642j5oPH+4Zqs0WKDwHlDYQEUlxYmHeeOzcGZs2MOa/qZIGorZ++nXJBqP493nR6Ara+bW2S+Z/04ub+//mgkOdzY1FEeMSiNYu+Rt1JZuZN3MXshamkk/+AGr1xfw8u4fGWff5tkjl9aRcW4HnwWXMO+ltYzsaUCLOJ1PV6wgvvcyFjsLuF2ujp2HJ75+Lpjd28B7OL0e5u4uWPAwat13r3JggYTC5GhuYoe/uzUq9eVE7/uGdw+W8tQXH+Ie9xlPHWpi/hN+aFZXIpToYOPojv+QfjhbGdx3nlxKXU0tTSpaaDSVkXo9lWuHj5OkHcjrr07HuvwSz/17H4b9htDHSp3G4lTCs7WZ/dxy3HN388J3ySz49Asme3RDR01C7LoX+XeiJZ+8/zxe1n9yhqkdGnY+LPi1EE03DjFn5V4GvvRuGyzQlCEW1iJV10JWkU/WrVTOBZ9DaDeOZxaNwtHsz860yalJP8u7XxzHasJiloz2xkz7NpuXPUOwzRw+Wz0FZ0s9qLvOZ0tfoWLc03imHGJ3vRfvv7oYH3szVOQl7HhmOWccF/HOU+PpZd45rkLKhgVSYTrb128hucWGAX5OyHJiuJShzsTF8xjhY4/e3V1JeRN56ZncbtanV09rdGTVRB37hfXBtxmzfBlDHdSoqFHDwckWU81G0q7s45vNsbhMfYrhBkl8sSWLsc8sZ8ZQVwzUGrm6fT2bI+TMWTmXIV62dA5a+dUulAML5DTXi6iXCFCViSnIyybm8lkiCjQZM2s2o31tqc2M4MT5NIxc+2NaG8rBQnNmjh//O1jQwo2j3/D+virGPL2ImcNd0KGOK1u/YlucATMXz2S0nzWq0joSj+9lW2g5/SZNYWKgCwbSQvZ++zMhOVLcejtiqFFLYmI++r2HMm/6cNys9Dtl4aEMWHDv6zSXEfzjDxxP12PqknmM6X8fLJDWkXB6N7vDSvEcM53Jg90xeFA4geYqru7fxrFEKYHTZzA2wAFpRQEZuTXoWtrg0E2T8huhbPn5KGVmA5k5zISz+y7Q4jyalUvH4aAHBdeO8f2OaLoNeoKFMwIw6YTQBcqABXe1ay6NZ8NXe0lXcWfp87PxtVal/FYORUIp5j0csNBqJDXkGFsOxGEyYDJPLxqJjfavM+eW+goSQy8SdasZJ5du5OalUaLlxvwJ/Sm5sJc9F4vxnz6PeSNd0Wgs5ujm3VzM1mTy3GFIkhW7yKXY9OmDnVY1WVklCLr7MX3qWHzs/tz192GHC6XAgpZqrp04zJ7gRAyceuNsKSMzKw+xZg/GT+xPU9oZ9l7JobuLN3aqjYhlWlj16E3fAE+cbO73RLtbGxk1OTHs33uCLLU+PLVsKq7G6tTkJ3H84FHiK/ToP9CVhuwU0vIFDJg+l0DDXHZtO0h8gx3DB3SjLv8m2ZXQK2gy88f7YtTRLV6lpE6U01hTTm5eEfW6NvS2N0ScE8+RXXu4UmnOjDlDqLkczIWaXvxrzTxcjZpIOLGTb787j+GEtXz6yggM70jWUpNPyLH9bD9fiOvAvlgJysnJKabRzIf58ybgbEjrmfuWuipSY6OIuZZMtYEn858agSTpJD/vjKf33LWsHNcDmbiI0OOH2BVaz/QXVjLO9e6vPKy1/fb+zoYFjaJq8rLzEGtY0cfZGFFuEsF793Ih25g5S8dRF76fAzcd+PjLZ3HRk1J2K4m9G3dyy3g4b78yEdNW/iZHmJfI3o1fs6/IljmBdtSVCZHpdMPVyxu/fu5YKY6eyVuoyE7m8I6DpOn0Z+2qSXSTFHL5wBY2XBLw/OcvM6S7NvVlWZzesZFdt/rw9fpF2Hdwk1JpsEAuQ9JQh7hJiqqqlOLMBKKvRRKSUs+ElS8y1d0AUV0jAnUVhLkpREVHcykqH6+ZK3l6pMtvFvLSZhF5qZGcPJWG0cAgnMojOB0P899cjn5hCJ+8t47bPcYx1hrKFItawx74BPalj60WCQe/59vgasbODEKrvpiU9HxUrAby7OrpOCrOEnXCpQxYcLdYLXWVRO/9mDWbtPnulAIWCFCA55Rzm/n2UD4BU8Zhq1LM5WPh6I5cySvzfe/zypAirkhj879e5rzlGBb2NaM8t5DMlEK6z3iWVeMdaaptQEVbg5q8FOLjogk+dx2PJ19mVaA5V395m08iWpg2ZQga1WVkx6ch6jWKl5+fjE0nLHiVBQvuaqc4RnQ7bjtLVu5h1A/7WOtviqxZRGrcdZpMeuHnbIK4NJPgDZ/wY5wd32x5k35md0iLXEZjeQxvLnudylHv8PXyAHSlQsK2vMnyd3N47fQelvmZtB1rKL7GB6vXUz/9Vb540ht1ZEgqonl9zosUj1jOdEd1SjOziL8uJPC5V1kUaNMpm7h/ZbpdsKCdDVs5sKCtMDJJHcU5GcRGXObsyRh0hizkxSWDKd2+lvnfpTF+xXNM9bVFVn2LE9tOoDLyWV5ZEICZ7t2z93JkMrkiegjCrHB27jtBbFwuAscgnnl2Dh7aBQSH5eHUfwje9kYIKqN57an3qB37HMtNY3jj5wyWfHkXFshI3rCWf8eb8P7bz+P5PwALGq4fZN6qfb/CAi1Bqx4CgZSCiNMEn79MTFIhBr7jWfTkE3jamdwJgnifMbTUcPGHT/gpzYTn1i5mgJM5GvJ8Ni5+hhP2c/niualtsKApk3XP/IviYU/hFn+APY0+fPDvJfgqYAHlHHjhaY53f5K3Fv+vwAI54sJkDm3fwan0WqysDGkuLKJMYMeUpxcycYAzRr8L/KYIFFaWn0Ns5CXOhF5H23UEC+aMxt3aCFVZY2uwzOSYq5y+FEWdiR/zFkzBNOcQ//4pnYnPrmRmKyxoInrPT2wOlTD9mdkM/p+BBYo4M7LWAFINt9M4c+4sIVdjKVN14okZMxjSs4ULx8+Rr9qDccP705i4jy0ZBkyZOJExXjZoqt13UNWIAAAgAElEQVQNsNlC6qGv+GB/NeNWLL4DCxoI37OOrdE6THtyeissaClLYdu6HdzS8WHu/PF42RsikFQSeyWecoEZ3r6uWBk0cfnnL9hwDaYsX8KUgT07BbwoFxbc5tgPCligz7SnfgsLmstT2PrNVm5oezF/8TT6dtd7QK8tR5xzlfU/HENkN4jF88fhbHJ3oFYEMbxNVkocFy9dIUNoyNApMxhsWcR364KRuY1jlQIW6AsoiT3Fj9uuYR44nvkzBjz2sKCpNO4OLOjNslZY0LarKm9ppLI0j+vRkZwPSaDG0I2pcycT5G7FnZhW0FLHzfgrHLqUik6v/ozprcn5c5fJ03DmyYkBlF89wt7LJQTOWMD8kS6oS25zcsteLmapMn7+WKwkReTUauHu6YWjoZjQAzvZcbmE/jMXsmhU719/p53jrOIxpcACaR3Z169zI7ceR29v3Gw1Sb94kJ/3RqLjOxg3aQI7g1PoMXI2MwY40pCfSlhkNnreo1g0fwTddX+3KJAIiTt5gF1nb+E0dQnLRrugIW+m4mY8wfsPcSGjGhMzA2QVlYjV7Rm3aB5DHQRk3LhFo2lvhvjaISmMY9fGHUTV9WL1v1fQ16LjtEAZngVtxqUIAFdJTnoS4ZevEH+zHtcJc5k/zIH8a+c5fCEDcxc3epirkB1ziUPnc3Gf+jKfvjaCuwcRpPWVZKWlcL1CAz//fthpC7l2fC8bD6fTf9kanhneE4EiJkRKFIcOneF6rhAj5yDmLhiCakYIm3bF4/HkS62wQF5fQvipo+wMFTH52eWMd73vuEMHbK9zYcGdgih2GEVV5N5IJizsCtFZYtyHz2TqACNCd27kUH4vPmuFBTIqslM4vHkPGXpBvH4PFsioyo5j++f/YetNc5Y+sxA/c8hNiiEyvgKfhatZOMwBQUMVKZePsWV/Kj6LXmDBUDuk1flc2reJjSEqPP/lKwztrk1jxS3O7t3M9nRXvvp2weMLC1pjuslagw/WVeURcmI/p8OvU6bqwJSZi5g2rBe6KjLqa28Tc24/hy8lUtRoSND4BSya7IfxvUB+TVTkJHLiQDAFRgOYN96V/IsHOZWowuxXlmFREcoHa98ho8d0/jVvBKbySpIuXyFBaMOSNfMxL0skvsiI0ZP7o99cRfzxn/lkexYzP/qCed7GHbC2Xx9VJixoPUaw5yP+tVnnDixQxIIoI+bwNr4/nohGN1usVGvJSKvDe/4yVs4chPm9gAIymsQlXDt2DlGfUYz1skYizOPoZ2/xfe4Atm9ehaOmjObGamLP7uHAuVhu1WoRNH4ZSya5UxVznvh6C0aPGYiR4hjSsXWs+i6Pl37+gikuBh3W7pHAgphtLF61l9GtsODuUVI5kroqctJvEH7lFOdiKvCeupxVM/qid8/BThGAs5qQHT+yP1ZG0GgfLFTqiTu7jW8PwscntrG0nxkyaR1JOz9i7W4ZH21/hwBLxbaZnJaaHE7uOY/BmDkM62GAtCaTz59ZzRXrlez5fBpGnePI98Bv0AUL2mmeyoIF8uYa0iMucuxsKDeqVfEaNIFZTwRhra9G6ra1LPqmkXf3fcTYXiZoqIg49MZSvs8dyQ/rn8TZRKeNLskaKLqZS4OeFbamWkia6inPvMAbq3/CYtVHvDrCHrmaNqaK88yKyPPyYn5euJRDdvN4x7uID35JYc6HnzPN2wodtSaufv4i72XY8dl7z+JhZdQpZ4uU6VnwB1igXkfezQJkxt3ppqeGtKWOnCt7ee+7q/Rd8RrLxnpgqvPb7cOm4kg+eGMzsoD5rJoVgLWRJshK2L5yBQfNpvP5c9Nw6aaPXBjPe8v+Q+OUFXjfOMjWSnfefW0Jfg7mqEry2LDiOcLdlvD2krE4mXWOa6RyPQuaSdmzjk+P5jNgzlwmB/VCUJ7MTx98R577TP69dCLuVm0ujq2m1iQkKzGcs6fCSS5uoMfAUUwfF4STpQFq0nry02O4cOoK0ZnlGHsGMf2JEXjYmXL76iZeWZfMyBUrmTHMDSO1ekI2fc22WE3mPzuHIZ7dOyXA1/3NWzmeBVKqSwqpaFDHTBFdX0VKTWECm9bvIs/In/GeUq5EZqBhZt+6C1eUeJ7zBToMGzeN+eMHYm+m8AhSlFJK5onveG/XbUYsXciska7oyms5v/Ezdl83Z86S2Yz0MScvdC8/7ErGZeJspo3xaY1kLG0UUVXbiJqOPga6Wq1B1m6e+p73tuUwcNFi5o/zRL+DrqWKEv4zsEBCTshuvt2TgdPYmTw5yQejB+30y+qIP7KFjWHVBEydzewhzrQ69cklVBdlEH7xMleiMmk0c2LkxPEM9XJErSiUTz4/TJPzKJ5ZOgFHA8gJO8T3uxKwGzGFhdP6Y9QJm0XK9Cz4M1ggl9RRkJ7AxQuXSMyowtSpP2MmjcTH2eI37UouLuRc8CGORRdh3dMVe41KwmKSKFPvwZzpY9ErTuRMVCl+k+cxb7QbGvUFHP5lF5fydJiycBp9bbSQq+tgYKCDmqCJG2f28OOBGKxHz2f1zIH3TZTaOdAqCRYogkPWKoK3CjQxNNRrhcXlSWfZ8MsJys088DYtI+xaLcOffpa5QxyQlCaz++c9RFTZsfzlxfS/A2Tu1qqxOJn92w4RLbJn6Qvz8LHUAkkF1w7uYvvxTJxmPcXcIFtEWZHs2n2SMtN+LF08FQcdFbSMjNDTUEFWc4vgTb9wOFWNOW+8xvieuu0X7c6TSoEFirPe5fnEXbnIuYgUhNrWBA0fy+ggT0w05TQIy7mZHEtUXArlUu1Wj7O05AJMRzzD20/1v7NLqYhq34Cotg6Zhi5GhjqoUk96yFE2/HwGjdFLeH54DySqelia6SERlZMSeoodh2IwHzGD8TYV7NkdjfOsF3h2Qk9ktfmEHNnPnmsS5qxdxeheHV94KCTsdFigiHFRWUhcWAjnLidRrmKK/7gnmDzIE+2amwRv+5mDt+x474vncDeQUpoZy64NuyjoNo7/vDQO49Z+XE5NXhJ7133NiYr+fP7Ds7jqtlCUdpVNX23mtssyPnl5MPKSDE5t38Ll8p68+PYyXA1UkNQUEnpoGz+ea+HZT19muL024pJ0jm/5kQOl/Vn3zZN07+CiQ1meBYpd3drKUoqqoLujFepNYsrzkjm2fSsnS734+KM56Nc1YNTdGn1BY2sgyQv7t7L5mjHvb3yTQMs2cCxtrOFmxBE2bLmAdt9huBu3tMZ7iMvVYMzCZQy0r2bbhxtoGvYyn68djHZTDRlh+3nnqyiGv/w6M9x1kOmYYK6vgVwiJicmmPffP0bv5z/npXF2HW6zihc8UlhgKKE6L5LPn/mI0tFrePPJfhg2lXJx789suCzhpR++Ypz9HT9PRSYERQacqhZMrczQUVNkxBESu+9DVu4QsG7zWiwbxJg42KEvb6K2soDw/d/xwXFdvtr1Nm6COlT0TTDV11B8CMoSDjNv9SEmf/E9zwV167B2/wgsUGRIEBUTHXKak2cSKRIYMGjqXOYO8/jjcTW5FHF1MSlhIYQmZ9Oi0Q0rjSw2HapkzcZ1zHDXp1l4gy+feZOb/qv5Yc3wOxs9cppqKiipVcW6u0krhJe1iDn87lN8nB7IkT0vYNcJHpB/9QG6YEE7zVM5sKCFkuijfPFNMI09B7buAg1ysWxb0AO3wzey/O1kZn36ElO97VBvKGbXf17mhPpMvnx9BKpFeZRLTXF11iJi0y9cVfFk4cyh2JtoUld8hdfmfYjKkrdZZl3C+Rsyhkweg7edEU0lkXyw5ktEI1ez1qeCjz4+TI+5r/DsRE/0m2/xw2vvEGo4ls9emkEPM91OcXdRNiyYu2ovga3HENwwUinh2E+byTQewuwJ/bE1VuV27BHe/CCYnvPXsHyCK5LiHKpkRtjaW6KvpUbhpZ9Y+200I194jTmBve4EJxQT+vWrfHzdjlfWLCLQ1YSquL2s+c85/F9cw8Dy43xwuoGFz69gvGKnKPc8//7XJvSmPc+L0wZgbdAZ8a2VHeCwiYRtX7MusoVpy+YzwtsetYYctr/5Lle7jeWlBaMwllRQ1qJHTxsTam6E8Mvus5RrujBp8ngCvexa9QMZVTcj2Lb1EGl1loycMJGRA5wx0WsLkFlz4zTvfXQEo5HzWTQlAEtZHts//4bIFm9WrJhG356mnRJYTvmwoJm0kKOciq/Hb8QIBnh0R1CdzuavfyKB3swY5YKkqojichEyuSKbyWWuFGkzaPRUFkwKxAwR5cIWjK2tIfs0H30Ths2Y6SyYGoBJYyabP/yaRO0Ali6dQX8HOed//IwdifrMfPpJxvW3bT3/21CcwolzCcgs3Rk00AMLDRFXtn/H9gQVJi15kon+jv8jngXf3+dZYNP2/aUVnF7/GXuy9Jny1FNM8bvjbidvobqsiEJhM8bmVlgZ66FSd4vtX27gqsiO+cvmMtTVtPXzN1Te5MzB/ZxNqsElYDSTR/dvTamqeH9LRSqbv9lKqoobc5fOpF+3FsL3/sKucDFBs+e3enjc57HfztFCuakTm0oUngV7SFft0+ZZYKVGeWY0+3efIFGox9BJExjt74653l0vCwk1pSUUlzeia6xLQ+UtElIyqa5rQS4uJSr5BpXq9syYPpme0jzOXEjEsN8EFk0PQLs0ni0bD3FLszezp/hQl5lGmYYtg4b2w0ZDyNUjuzl4rZK+U+czb5jbY+tZoFg0RV29RoZQl4BhQTibC0i/dIRtxxIw9h/NAMMyzobk4DJuBrNHuNBSEMueHSfIVOvNksWjMW2ooqZFC2t7awy15RREn2bj9lM0uk/ilafHYa5omM1lhO/fzaGrVfgvX8U0HzPqCuI5sOMA15tsGBHkjii/DGO/IQzzsKSpIJa92w6S0OzMijVL8DHv+HjR+bBATnNNEVFnjnLgTDqm/UYwedIwPLq3ZYho8zLLo7BCirWLE+ZaYmLPHOXgxXx8F65ktqcB5SXFCCUaGGg2k3YtmgI1e0aP9sdStYrIkwfYczYb97ETcGnK5UaDFRNnjMJRr5nMq6fZtP08agOmM89DxoEdJxF4z+L5RQMRlCRycMsuIsVOrH51Gb4WnXOIrXNhgZym2lLiLgWz62Qyxh4jmT15GL3tjVrnVAqbDDu8ky0hYua8/hJjHFXICD/NL1suYjxmBS9MdaImv5B6TTOs9BoIP7CNPQmGPPfBMvxMVcmNu8S2zcEw8BleX9ib8tQr/PzVNmp8VvDR84NQoCdZYwWJFw6zfkcag1e/yPyB3ShLDmXT+m0Uui3ki5fH3Dsm0t7OTlmwQNZUw63YS+w6W8KwJXMIcjCkoTSDk1u/Z9N1W155tj+pF5OxGzeNiX7dkQvzCd2/kU9Oy3nru7cYYCDmVn4pAkNLzJoKiLgSQ0mLAHmjmMKUGJIK1Bk+bxmjfXUI2bqVLLPxvPH8WEypJvHM3lYX/bErZmOSE02eYQBzJ3iiIykj6sROvj+Qx7S332eW5/+SZ4HiGML79DOUUJV9lc+eW4fq8k95a5Izas1VJJzezMebM1n47TeMNqwgtaAWK4ee6JbHsW1vIm7TZjHCzZzm8lscW/cJO0r78/Ha3pzdGYbj9HlM9rNrPUode/Brnt9Wz/vrV9F49SyllgHMGe+HrrSKpKM/8/rWElav/4AnnH/dhOqI7WVnZ7N27VqCg4Pb+5oHPtd6DEHhWfDsXkb/ePcYQi2Jp3fw9b44rPwm8dTcUbhY6907+ilvqSP3ZiblqpZ4OxhTlJJAicQCD7+e6EgqOP/zp2xMseKDL9bgri+nKnEPTz5zkJGffM/a4TatZVF41JQnneC7A4WMX/kk/t31qb+dxvcvvUa07XJ++eiJex5bnV7pOy/sggXtVFYpsEBeyeFXn+b9aEOeWjEVZzMFbZeBtiE93T3prlLI7q82kGbUhwAXS2goIeZCBo7zVzLXX4+r679kV04f/vP+EzSG7eGH8Aq8PD2wNVVHmBfP2egWZqxdRu/qML7eGolJn3749rKgOT+eizmqTFmyiCHdGzn00y9cE5oyeEAvNKrTOR5ejN+0p5g/xPnOQrCdot33mFJhwY0jLHrxAAEvvMXi4S4Ya9QRuX8TB+Na8PR3wdIQcuNjSSk3bD0fHeiiTuiG7wgtt2fO8im4WesQu+1jPj0vYcVrqxjqbnUn/YmcqpSTfLIhHFMPL9xtdShMuEKMyIXlK2fQhxusW3+CZhsXvHqZI755jfPZ+sxb9iRD3K06LR2gcj0LoDr9Ej/vv4bAtDvODpao1RcQGlmIU2uwNAvijv3CkUp7Vkz2J+fIj2wIqyFwwmj6OpqjKZAjVzWmp2t3Cs7/xGd70nEdMZrBfWxRZH6SCfSwdeqFvUE9F/ZsJ6xYB08PJ/Tq8oiMKcRh9HSmjfCmWyeBFeXDAhklyZfYfziSJgsHnBwsEdzOIialEOuACUwZ1Y/uCq+Uti6f62d/4ucMI6aOHcMQZ13Szu3j8MUSPCdPZYibKuc37SBWbICbh3PrTtPVmDJ6j5vKlJG+WAry2f7ex4Sp+LFk6WwGOra52jaX32D/9kMklavh5uVKN20x8bG30HIeyNRxA+lp3vEdSsXvKNezoIzjG3/idIY+kxfNbs2GoFh8yGsz2PjpTySquLNo6WwGONzZMZTWkxp6mB1RxXgMeoIp/m6o347mu68OUGLhz+LFE+hjqfDkkZEXuZ/P1h+h0syTCSP8sNJVRY4Gxt3s6WmrT+7VYI6GF2DYwxVnoyauR1+nycaPyTPG4tW94xMYhXbK9SyIZ9O6/WSq9mbxszPwNqvnyp5N/HggAbO+Qxkd0BMdFVBR1aWbvSMOtnrkh55g/+l87IaNZ+aE3q0LCcUlq0hnz+nL5Kk7MXfcMMzF6Zw8doqk26q49XFCtfwmKbfqcR4+nnG++kQfP8bl9Hp6eXlir1NHxs08Wrr1YcLYEbhbdY7dKeMYglRcQvjpE5wMz8XS3QNXGzXy0m9xW27FqCnjcKWAs2cukNVoiKurLfLyPG4WNLWlH+6jScShU8RWmDJx0WT62aqQeOEI244mYj96Hisn+7blW5c3kp8czvFTkVTrOuDrYkJdWQHpuSKsPQPoZ1nLhWMhFOs4Eehlg6Q8m4ySRmwHTGTmcLdfMy50YLjtfFjQwu3UK2z+diNhdXbMnDUCW0W0R0W+dNNu9LCzpC49mvMXU1Gxc8TWQEp2Vg5Cvd7MmzcG65ZCQo8dI7pQlxHTA6mOOsnpJDG9+/lhp13PrZu3EJn0YeoYb2qTQzgZVYS1myc9DZrJv5lJZpUuQ6ZMZ5B1PZePHiQsT0DvgR6oVWSTnFKG3aAneHJS/wd7Hz2klp0LC6SU3Yxm67frOFtqxdz5Y+ihp5jhqaJtaEWvnt1ozI1m3/7ziC288e+hSUFaKtkiE8YvW4CXZhFndx/gloYvi5aPQHYjjH2HQpH26ounpRq3c7PJL9Ng0KIFDLeDjPBjrF9/BrunP+DlMT3aFi/yZspuxnNk20Gy9HoR6GlJ9c0bxGW2MHzJU0z3a1ucdORSFixAEeAwPYodW07T1MsLLwdjJLcLSE1IQ9V3JguDdDm34xC5Og74enRHVVhKWlwiQttRvLhsBCoFUfyy8xBi70W8P8333maERFRJ6tkDnEgSMPvfK3CQVZJ04TCHIktw7NsPaw0x2cnp1Bp7MHOyBxlHNnM0TZvh430xlNeSkXyDWmN/Viwbj03HM0+2Sq9MzwJFDJCYfZ/y6g5tvjr6H/oaymmoLeD8tk2cLbNm7EAHVKVibqakUKjqyaqV41C7cZx3d16l/+K3mWWSyboPN1DqNIiRnt2RCotICr2J3cwVzPVsZO+3W7mp34v+3nZoiitJiwgj33IsryzxInrreo7l6zJsxEDMVWtID0tAZDeMVctGY94JfE/5ngUSbsfuYPmLBxm5bjvP9zWhqTqNL15Yw2GRF/96ZhwWavLWuZ5Aywaffq4YSEs59MNHHJQN5qfnJ1J8bjeHwqpwHuqNmbSSiLAEdP3n89wMLzSlErKOfMjS7/J5bev3THC4440sl1Gdfoq33t6O7rBpDO1pjKg0k6grxQx8/l9M9/5tZq2OtN8HPfs/AwvkciktLXJU1dRQ6QSX2o6KqRRYICvnwvc/cDqvAR2dth1YubQFuXF3Rk6dy0AHI6Tl6Vy6HE58ag4NRg4EBgwiqJ8TBuoNRG/9kg+uOfLlxzNw0mskPSGWsPNRFNU3odXNiYHDRjLAzRotQQN512O5dDqcbGEThpauBIwdgq9Tt9YFrahMEaQthGtp+TSqGOIeNIqRA9ww1bkbE6Gj6oEyYYGkJIHNe2NxHDWRQJdu6KgrXKUqSI0MIzz+OiU1jWjYeDF6eBDejhZoqYsJ/flHzqWbMPPFGfS21eH6+eOElRgxfnwA9mZ6v+5yyxvJTYomPCKazGIR2tauDBkxHG9Hc7TVpZRmJRMZepWUvEpUjO3oP3QkA91t0dPsBF/mO7IrGxZAI0VZ14m+eIXrRVUIjLrj3m8Qg3ydMNVuImL/OnYWW7N44kDqky5xMaEAqaoa6oqGKZci1XBk5BOD0C6O4GxEJg1y1baYEIo2rGJJ/5FjGerniEZDPtEhV4lLzUYoMcB94CAGB/Whm6F2p3sVKKRTzjGE1pDTlN5MIiQimvS8chCY4xUYSIC/G5YG96dAk1KQcoXQUm36enrgYqlJdthR9h/IwnXqVIYPdkXldiaRUZHEXM+lVmCMZ//BDO/vhqWhFtQVcvHQWcrM+xAU6Iudwd0zzVJqb+eRGBFG1PUc6lWNcPIeQFA/BSjU7bT+UqmwoKWWpNBQUks18RrYD3eHtt02WU0up09HITLsyeAg79bjWG1XM7cijrD9ag5OA59gyoDeqFWkcf5CKnIbdwID3DDTavUdoCjpMkfPhJFTJUFHEW9DLqMFXXp4BDFqqB/ddcXciI0hMiqZwio5Vq4+DBrhj/Mdd7+O93bKhQUttfmEXYjltoo1gcP8sNWqJfbyBc6EJiKSq6Clrtoas0VVwxzvoOEMGtgLUeIZth67iYX/GJZM7nMvgJVMVExUyg0qVC3x93TDQktKdXE2saERxF/Po0nTgj4DAlv1tdRTQ1RRQNLVCKITM6nFECevvq0Rw1uP13TSOK0MWKCYzDXUlJGZEEVkTDLFDWrY9PJmQEA/3O1MUZc1Ull0k2sRkcSlF6FiYodv/0ACvBzRbyri3NHThBXp88S8SQy0VyUrKY5raVU49h1IgKvFPe87qURMUWYK10KvkVlUhZq5Ax79A+nfpydmWk0U30zl6uVrZOQL0bbsid+gALz7OGLSSWl2Ox8WSCjPSuT80RPE3W5EV1cLZDJkKmqYOnkydORo3HTEpMeFczX6OpVSfZw8/fAf4NsKLSW1hUQcOUZYMox9aTFuGhUkhYdzLSYDsZoRPT36EjDYhx5mOq3p3NJjo4gIT+Z2owxjO1f8Bw/G18kKLUEzNbdziI68SsT1fFo0THDtO4RRA3q35m/vrKtzYUELVQVpnDtymMi8JgwVnj4yKTKBJsbdvRkzYTiuZjIKb8Rx5VIM2eX1GFi5ETRmMN4uFjSVZHJp90FSa3ux6I3ZWMtEFGbEcSksjltl9Rg5ejE80J8+vSzRaBFTkBrN+dAcnKbMYbDdr+BO1txAeW4qoRGRxN+qQNvMgb6Bwxjm04NOiDGH0mBBq+dKA7dvJXE58hrJtyrR1rLCY0AAQYM8MVVrobogg4jIcCLTilFXM6aXlz9DRvbFVleFqvwE9uzYTq7rYj6Z2ffeHEOq8CxIjSIpX4X+44fRTXHmXlxOWlwEF66mIJRrYddnIGOCvLE300JcWUBsiGJ+nEuDqjEu/YMY1NcTW5NOWO3eMVxlwgJpcx25MWc4GKHO7NVP4KAtQLG+qqvKJfJcCAlp2YjVjenhO5Ah/n70MIbS6+f5avNR7J/8jFU++lTmJHIhNJzEW5VoWvYkwH8Qg/o7oSNvQVScQXjEVcJSClDFkJ6e/gwf54+drhr1lXlER1zmYmwOMi1DnDwHM26oF930O0c7pcMCmZTa3Ei274vDfe5SRtjr0Fx9k32bNhNVKsBUT6MtrgZyVA37smD5Ezho1XBh4zv8IvLn+7XzMKov5NqFM1xJzkOq1g2fEcMI9HHHTEeAXCYhL2Q/u1JUmf/0HBzu4+1yeTOl18M5cTmaW0U1aNh4MGbIIPp5dP6R3T/rP/9nYEFtwXWSCtXxVCyM1VQ6Jbp3RwYUpcCC+wskV5jbr5dA8NuZl1yuCNh33//Ja4ndd4xrRr4sHOqCQasreCtKRt4a6/DPZm5tf1MEQvzTv7b9UfHnTr+UCQv+qrAK3RTX/XrIpULiT54hX+5M0LDemBlo/i37atP1z3/tD9+nExVUPiz4jSG22sC9q6WayJCLFKg6MMivd+vCvu2vd2ypTd0/6HJX999rf/e9bZam3EtpsOD37fYB7emPtWsmP+4KcengEuCHs2PnpF76K7vsiMJKhQUPWzB5IzeTo0gqasapjw+9bc3+1uL0n7JDZXoW/Dfp/lBnxY53QiyROQ3YefsR0NPkv73i17FE0bb/9G7FePWgv/3N1z/gNuXAgt/+2F+2md/9sbmqiLiYFIoE5gQEemPz+2CHD6iHstrlX6nb+bDgd792/zzlb/R7zTXFXI+KI09kQdAT/TG7F2nzr+xHMbb8xTxEicJ2Liz4vc39OsP7s/nZb8dEGeKyXBLDYhDq+TByzJ14LB1rWgr/5gdPYtr5bmXCgt8USWF7D7K5O3Z5T1dZM9UlmVwIS8LMdwzDnP/mTuzv33NfAdr6VeXMj5UJC/7bZ/19veQtTZRlR3EkvJjBU2bgbnzf4fi/ngS3rmH+dO3xF7r+t/L91d+VDQv+umz3z4HvzoPlSJsqCDl5nFLTAcwa7H7vaF5H7EeZ64sH1fHxhlNS5CYAACAASURBVAUyCeLaGupEVYRs/YYDN3359KfF9NRWU/rC4r8ZrNJhwX8rwO//LhNzK6EIHUc7LIwUQc6UvfR62AL+9v5/Chb8WakVZ4qKsvMRmCm002nbIX+Mr0cLC34nRHMtt4oqUdc3p5ux7h+zSDzGuj0SWPBQ9ZdQVZCHSNUQMzNTdDU6GFnqoX774W9+rGCBtInb5WWIpFpYmJpg0OpF8Phe/yQs+IMq8iYqCsoRt6hj1t28Nbje43w9Cljw9+svp1lcS8VtIegYYWllqBQvqL9fnr++U+mw4CELKqmroaKiAqmuOdZmBp0S/+ghi/BQtysTFjxUQZDRKK6mvKQCdauerYGaH9frkcGChxFAJqG+toJblS3Ydbe5E4PqYV7waO/9J2HB72sql0oQVeSTWWeIt6PZb1JQPlpV/vuv/bOw4E9XFyhibWTklaFn6YCtYcfj0Px3FZRzx+MNCyQibqalkJuXwdaPPiVedTEHz/8Lt050h2+vrI8dLGhvRf6h5x4nWPAPSdDun/1HYUG7S/3PP/j4wYJ/XpOHKcFjBQsepuCPwb2PFSx4DPR4mCI8XrDgYUr+z9/7uMGCf16RhyvB4wMLHq7c/+TdjyUs+CcFacdvP06woB3F/8ceefxgwT8mRaf/8OMNCxSpNYryKRfVE/nzG6yLH8q+My/i2gULOt0QHvULu2BB+xXvggXt064LFrRPt7tPdcGC9uvXBQvar10XLGi/dl2woP3aKZ7sggUPr18XLHh4zX7/RBcsaJ+GXbCgfbr9naceb1hwrwZSLn+xkBeCvdnbBQv+znd97O/pggXt/0RdsKB92nXBgvbp1gULOqab4ukuWNB+DbtgQfu164IF7deuCxa0T7suWNA+3e5/qgsWtE/DLljQPt3+zlP/I7BAwqXPFrHmhAIWrOnyLPg7X/Yxv6cLFrT/A3XBgvZp1wUL2qdbFyzomG5dsKBj+nXBgvbr1wUL2q9dFyxon3ZdsKB9unXBgo7r1gULOq7hg97QBQvaqW1XzIJ2CnfnsS5Y0H79umBB+7TrggXt060LFnRMty5Y0DH9umBB+/XrggXt164LFrRPuy5Y0D7dumBBx3XrggUd1/D/AViwkDUnfLo8C5RnC4/0zV2woP1yd8GC9mnXBQvap1sXLOiYbl2woGP6dcGC9uvXBQvar10XLGifdl2woH26dcGCjuvWBQs6ruH/PCy4/NVSXj7lxY7g53H5/yLAYVvOzt/kKP0vOU3/kNy+o3bTmgtVOXlkHyUskMvkoKKcHOD3JL6bb/pv5Jru6Gd5lLDgkeRzVVLO3d/r/ChgQUdy53bULtqe/5N+o3NezCMNcPiI2lNrquzWXNCdJNIDXvMoYxa02eAD8lt3ZjUfkXjKhwV38mM/gr77QfIrq99QOiz40767Lf/8o7nu5jZXzjzlUQY4bLUBpdugYk6n+DrK+z6PChb8WZu5M2N9oOl1rmUqb6x9tDELlFePO1OS1u5AWX3c/R/7n4AFcrkMUFHyHEKOTC5QLGP+set/5BiClPSzm9mXZMvyF0fRTUNViV3d3/sWyj2G0EJ1WRn1KvpYmuihpiJAUltOflUzFtaW6Gmo/ab+0oYaCm/XoG/eDSMdDVQEcppqq6gUipHcmQwjUEFVRYCmoRmmepqo/GZ2LKe5voaKqlokclX0jU0x0tWEZhElt0XomltioKXWqYb6qGCBrL6KoioJxham6KrJEVdXUyNuRKBlgKmJAZrqKm1ayqU01AqprqmjRaCFsZkxulrqf1pnaXM9NZVViJvlaOkbY2yogxpNlJdWI9A1xNhAp/WbKet6NLBAToOwjOomdYyNDVGXN1JdJaS+WY62vhFGhjpoqN7Jz67QTqTQrh65mjZGxkboaKr9eecpa0EsVHyDBtDQx1jxDWRiyioa0DY2xkBHYZvKUU65sEBOQ3Ul1U0CDI0MWm0HeTNVpWU0quphbGyAtrpCLxlNdbUIa8Q0SqStQFBNXRtDEyN0tRRtV1F3GXVVFVQ3CFr/X09b/QH9nYzGulqqhSIkAg2MjI3RVZMirKpFpqGLoYEuGqqdJ+ajggXylnoqq0RIUUVF1kxjUzPS1umtYrAUoKqth6GhProaqkgaxAhrammQCNA1MMRATwf1P6uzXKG7iJoaEY1SVfSNjNHXU6NBWE2d4t+Ghq3vU9b1qGCBtLmBGqEYmbomOupy6mtF1EmkbfBAVRsDI4VGmtDSiKimhtq6RhQsFVTR0TfE0FDvDzajyLNdV1uDUNSAQEMbQ4VWWgLqa4SImgToGRqhp6U87ZQJC+TSRmqEIhrlGhgb6SBVtKfaOuR3tNLX0UCAnJbmBmqFNYgbmpHJ5QjU1NHVN8JQXxd1lba/i4RCxI0yNHT1MTLUR1PtTv/4G6OS09J0594mxfih6Eu1kdaLqBU3oq4YT3Q7Lxe38mCBHElTA7W1YmRqupgY66Iql1IvqqG6thkdY1OMddXbai6TtvZTQkU/paLZ2tYM9LS4Xx1JoxhhVQ0tmoZYmOrxV9Ykl0moq6mmslaCgZkpWrJ6hKIW9MzM0Nf4M83b36ofCSyQSVp1EzbQOu9QU9hktZA6xfxC1wgTYz1ah447l6ylidrqKmpaNLCyNOXPq6ywyfrW94gVdqZniImRLvLmOoTVYlR1jTE10Gq/MH/xpLJhgVwupUksorqmCX0Lc/Q0VGjVpKoSkVSLbpYmv9FLAdAV7bOqvJwGVUNsLI1QUyxeW+2yhopqMXI1TQyNTTB4wFgra2mmTliFsK4ZFU09TEyN0BRIqK2oQKxmjI2ZTqeuSR4NLJAjlTZRVV6FVNMISyMtJPW1VFYr1gHq6JuYtK4D2ubHMiSNIiorhDTJNdA3NsZYX+sv66zQV1xZSolIhe625gjqqqioE2BuZY5W5zbTX9uGTEZ2djZr164lODhYKfb960vltDRUU3C7GUsbU1pqKhHWNbXCOMXETk3fhG6m+tAooqKsigb5XUQnQFVFBVU9heZ6v8535TLqa8opEzbemzsrNosFqloYGGrRUFmNwNQaS707/aqSa/f71/+PwIJHrMrf+DllwgJJbS6njl1FxSWIIW6m0FJP1pUDbE7S4uln5tDHQg81gRxJYwONTQ0UJ57llwuljF6wgME9zdBUlVOWFMqlmBtUK2iBQBUkIkqqJLiPn8skbzt07o0+curLC0hOiCE5p4xmuQADa3f8fb2w16/k3OFLqPYZw1AvG3Q7cSB+JLBA3kh22BkulxsxYkgfBFX5pMTfoLhSSLOaOW59/fDrbY+BlgBhUSYx11IouF1Jo0QbG1cP/Pq5YWWs0zqw3L0k4ttcT7xOVtZNKsUytM1s6O3Xl97d1Uk6c5Ec7Z4MC+yDpcFfd6R/w8QeeMujgAXy5iqiT5+lwMCdAc4mCIuySErLQSiSoGVsi2c/H3r3sERHrYXbedncSE3hVnEVErk2dr198PVyxkJf67cL/5Z6inIzSUm4QWFZNc1qpjj7+uDVXU7M+XgELn3x93LEREkLD2XCAoVecRevUiCwxM/XBTNdVcTl6Zw5cJGGHkGMHdkfeyMNkIpJu3aBK0n5SORqqAsEaBs50C+wP726GyFvbqRBXEbc6dMkiM0ZOX44ng6mv5lYtxmGBGFRDtfTbpCRV0KdTAPrnl70czOn8HoSJTIL/Pw8sO/EScyjgQVShNkJXE68jY6JMZqiQm4VltOoAAdyCbU1ItTtvBg1bCD2mvVkpSSTnlNITYMMfase9PHywtnW/L7+TTFwt1BTXkBaQipZuSWIG1UxtXPGq28v1Mquk5Qnwd6rL949zVDrSMP8i2cfCSyQSynPSSUuqRA9+x4Y1eWTEJdGtbp26+RZXc8Or/798HKxoKkwhcvh18gobWyFz3KBLg7uvvTr64aZzq9LNbmkntL8LBISr5NbUoOqphF2vdzw8rRHUpxOfFY13dz86OtiiXrncanfKKk8WCBDVJxBVNxNGg0d6GOrQlZSKjeLKhGoG2Dj6IqXjys2JhqU3kwlLDSawloJulqqCLQNcfTsh3+fXmg1V5OblkzK9Sz+j72zjuvqfP//k+5uEEURFRBUFLALuxO7Y6HTuXKb6zm3OXOzY7O7EVHCQgQVRAUMEKS7m3f+HucN1uIzx3j7/XweP86fcN/nfc7rXHc97+u67rwKKTqmNji5u+PiaI+JzosWJaOqLJ+k+3HEPXhCQZkYHcvmtOvkjo1aPjF34pFYudPbqyU6DcRelAULBMiSlXifqNgMjFp1xNPJiOriHO5dD+dWggTvUcPp0coUubSGopw0Yu/E8CQlkyoVXSzsW9KuUzuaW+ojF4uoqiwj/UE0V0MfoufWjzGDXdD9y7YkozI/mWsX/LmarEG/CWNoo5LGjZtJGLfvS3dns/8IGv5p81Y+LJBTXZRJXFQUjyWWdOvYjKLHMdx5lEZJuRR906a4d2qPs6MVWkioqaygMCuRsCtXeaTuxhtT+mH5e7Ykl1Jdms/j2BjikpLJq5Cga26Pi1sHHI1riLsWSbGZK/17uKDXQHb2oq7KhgWiykISosK5k65L7+HdMJFXUpiZyPXAEDKMPZk5sQ8mL6ynZJIqsh7d4PiRQGpchvPWuC7oymsoTI8n+l4sjzKKQV0bCwc3unV0pYmpzguvI8C9ctIS7nMv+j45pVWoaJvh2K4Dri3MyI+5zNUsK3xHd8NMq+E6wNcBCwToVpz5gMCQ+1h59aWTWQXRN6N4nJlHlUQNk2Zt8OzkgaOljsJG70Tc4mFShqINmzVtjqtHJ1zsDP9kblILF6qKUgg6uJtzeS348H1fDDNv4B+ajcfQEbjbvKjxP22Vf13+dXoWyCQVJF07y9nUJkwb2ZRLh0+TWC7HSFcDuUyGgWt3xvRsizwrlhD/K6SK1RUbtirSGvLzizH2HsXcge3QrjMbuUzEk8gAAm5loCqUUwFJVQk5paYM8O2H2r3zxBn2ZdrgNigH8/3n79AIC+ppp8qDBWIeB+/ll1OFjF48g9YqOaRnPSFg2wrWp3txZNc39GxqhIaKlMKUxyRnphN+bC3Lr+iyfPMaJnewQ0ddTmF8NJFxTyiRyFFRlZAeEczJh6pM//gTJnk5PJ9MS0oJPbiTE7cLad62FWaapURdfYBup1G8M8md+0d3EJzjyIw5w3C01KOhNipfByyoyb/HptVHkHuPYFTLak6fCKFYx5aWNnrkPYgmvsqOqQum09GykrM7dhKao49bazs0ilO4EZ2L+4SZ+PZxwUz36cgjIiFwL5sCM3FwtMPKQJ2chDs81vDkjZkD0Hnoz8agUoZOG0M3Zxu0G0qs39mo8mGBjKLYc6zaFUP7sSNwLI7iVPgTDKybYqMv5dH1KArtu/PmzCG0UE3j2N4AUsQ6NGlqhiQ9lls5ugyZPJl+HVpg8GwFIaM48SYHjoeQKzPBwdaAosexJFVbM3ryQLgTyKU8G0aM7U+H5qYvAZp6NtE/VFMeLJBR9OAyO49GYunlQ38PW8rzMkkI92fbziDMhr/D+/NG4mKhhawsiUObfuFasQltXVpjqa2GloEtLu1caGquRnZKKmnxURzbtof7xj344IN59G1r+4cBWVT8GP9Dp7lXoIJlE0s0S59w676MbqOG0kolkZC7hbj1HkDfDi3Qe5F2/QsxXwcskFVnc3HfUW6UWdCjTzuMy9N5kl2ESEWFqqwEroY/RLPdAOb69kR89yKnrz7GwN4Be8NKYmJT0WzRDd/R/WhrZ/Bs10NencOVk4fwv5WLeXMnbFQLiY3JxMzThwEddLgdHI2suSdDh3bGVlc5uOB1wAJpZQ6hZ08Tka5F977u5Af5c/lhOU69PbDWUUVVx5rWri44ORiQHHyQ3wJuIbFxx6u5Cch1sGnRBheX5pg82/aRUfLkLmfPXuBuvioODjao5aXyOBfc+g2hZwspV4LDKDN3Z+TgHtgbKEc7ZcECWU0BUecDCIkpw8nbFXnyLSKSa2jWwh7tkkwep1fh0GMwvgNb8vDSWQ6ci8HUqS3t7fWRa+rRxMkV1+bm5Ny9yukz1yjWsqZVUx2yU1LIxQafkaPp38762eJVVlNMzPVgzl6KRcXCAXudChIfpYKtB6NHdiD3WghRuSYMnTYSN6uGmUwrCxZUF6UQ6h/AjTQ9Bk8ZjINKLrH3bnP+6FluZtixYMVSxnhaUpOfyKXzZzl3rwxXl2ZolmbyID4bI4+RvDG5C5ql2SQ9fkB4UAAnz6fTecaHfPRmZ/T/op+SVBfxINyfTZv3ckfFhQVLP2GYRS7BpwNI1mjHlOk+2DQUaQGUDQvkkgqe3AvnhF8kRp598dRL4dSZKLRau9FUq4aspDRKNewZNmsi7kY1pD++T+ydaxw6EkCOyyz2rJiB/e9ggay6iIcRwRw8cQfjtq2x0hORlZJBjsiecVP6IL0bjP8DDcbP9aWDzV9jmfoOFUqFBTIReUnRHN1ziqp2k5g32I7MBw94GB3K4V1nkPks5pdlE58DFLmU8txEgvZuZNP+G9hP/oQ17w1HoyiF4P078HusQsfOLqgWpnI7OptWI2aycGR7nq77BdiVmxTFwd0nydJtSQcHPUqzU4nPhc4jJ9JJ+wE79t+i/Yx3GOP2Z1C/fioqHxbIEVUUEHlmP8fu6jF94SjEYb+y7kwe3QZ7YFidR1RkLJoe0/hkmhup53ez9kwOnt3bYKRSTdKDu2RaDOWbd4dg8QdHKAGwlHD/yhFW/rSVCMORHN35Ca0q49j9y2FqOvry5pgO6CjBu+C1wQK5lIqcO2z4dAeqE5fypuN9Zi45hFO/fng10UMmlaHToj0+Ho7I85O4GRpJtlQdVWSUJt7iaHAind7+gs/HtEerzkQEeJN5/zph93MUsABZBbHBZwjLdubTte/TIu0Qy3dX8OaqRXQ0e1qrfvZVn1qNsKA+qgHKggXymgx2fv45N0x9Wb6wL2TFk1aYT9T+n/j+vhO//voVPeyN0VCRUZSSwJPcfBKCdvC1XwUf/LKWSe1t0XlpcSCjOPUG+zYGIvcazrQhbhjrPMeuspI4vv9sA8Vuk/hocmcs9MUEr1jMd/EOrP1xIfb5Yfyw/hLu0xcwxqtZg3kXKB8WSEjw38p3pwuZumg66rd2s/maNjPfHoO7rQFVaTfxu/gE9xETcKsJ5cNlZ3B/831m9W+LCSls+vgrwrT68dm7o2hjW0dPJen8uuRjrlgM55M3h9LaUp+CG7uY/1UEgz56nwkdpOxZtpVCz9HMHe2NnZFyGrTSYYG0iMB133OktB2LZnUj77IfEZX2jBvdBycbDSI2fsmKWzq888EsrBID2eGXTtcJY+jqaod64X1OBz3C1qsPvTs6YvLUS0BeyfUDG9kRJmPoxOF4tTKnJjWSwOvJtOw9BDfNBLZvCsVuyFhG9m2LuRK8C5QGC6QlXN7zK2cStBkxZSReTdXJSMkgOz6crVvPodd3Fu/OHoqzhTaVqeFsW32UimYd6NiuGdra2pjZNKW5rTl66lWkJ6eRkxHP2T2HiFZrzzuLpv8JLJCRfmUvPx6Pw6nXCIZ4O2FYnUKAfzTqbTrTx1nGqX3+FFl7MWFET1qaNwyHVj4skFPyMJi1O0Mx8BjAlNFdsa5buIrLs7hx7jw30zTwHOSDl4OI05u2cznXmvEzJtDbUcTxLTsITDVg7IxJ9G9v8wywSArj2L1mI7dpy5S5U/E2zWbf+m1ElDsyac5QVCNPE5SoSY8xY+jjatGgO5NPhxflwwI5RQlh7NkVTJVDdyb0MSBg9wUS1Zrg49MafRU1TKztaWpnhZFmKaF793L+TjEtunejlaUWqoYWONjbY236AhCWV3M/xJ+j5x9i32cYvoPbIU0KZdvW02SZd+HNWd3ICj1L0CMJPYaPop/b84VxPYfVP62mHFggpzzlFvv3XyBN14VB7lqEXbiNXqdBTBvjhVpGJHt2HCVW7sqbc7uSce00Fx7W4NGlGy30NdAxtKRpCztM1AoJPXGEC/dl9J0xhwGtNYm9eIZdR29i3WcSb03wRK/urSrSozm05yRR5c2ZMWcQzbXLib99g9gMFTyGDcU89SrH/W9j2GMiMwe2ebZg+TdaKgcWiEm/e4WDh0Oobj2KJRNdqcpO4/Hjh1wLCCIswZBpny1hrKcFRUnRnD8XQqZFV2aP6456RjRHd+7hamFbln4zBTtJLsnJSdwLv4r/+XicRiz8S1ggl1ST/fA25y9cJCK3HHT16TJ0PtPaqnH3kj+nr2TQacp8hrmZNZhLuLJhQU1RKqFnjnImTp0xU3woDNrPycQWLPtpDq21KngUHsCW3RexHfEub/tYk5v0iIRH0fgf8yO+6Xi2fTeTpr9brFVmPeTsvm0cymjDD9/MoZVeFYnh59i0zg+zGR8zxSGfQ9svoNV/CguGu9LQTs3KhAXSynzuBh7m5yP5zFi9lC5GZSQ/SiQ54R5nDp6h0G0av3w2oW4BKyyI84kLC+BE0B1kFTWotvTh3cXDkaVHs/2HDSQ6+LL2o0FI0u6yd8Uqwm1Hs3mZLyZ1HhfSykJiAvewcs9jfH/8gVEttShIvcuOlZt5bDeGb+a25dqeDVyS9eHbJUMwayAxlQ4L5BKK0u+y9YdNFHdawKejrDm78n325g1ix/bpmJZkc3rtp+xI9mLzTwO58f0XBDWdzaYlfdGqLOb20ZUs3i1m7dGVdDZ72aNCLhWRGx/OvgPnyaaG6Ao7Vny6GA/9Ku6d3MT6MC0++HoBbg0l1gsd5OuCBTLB29tvLW/skrJh38cYRmxk/t40Zs0ci42qBDVNMxycW2Br8kJ4ilxGddET/LbuIkarB2+9PQCbv5iayeUisuKC+WXHFdr6LmBSV3vkZfGse+dz8gd+ydeTXGm4YLVXG2EaYcGr6fSHUsqCBTVpIbw372fsl6xhYZ/m6Akx9SpS7m19lxmn1Fi15St6NhVgQW3CECGmJSNwNdNW3GLqT6uY2MEO3Rdggawqm1MbV3Gu2JklCyfSxupl7wBJ8WP8zkdh3K4PXZzMUSlN5vAPn7G3rCNrvp6Hi14WK95dSU7biXw+qydWhg2zAFY6LJAWcGzF95wrceOjJb24te1Ljhe7Mb5LM1SqK5ComdLCxRlXFwdKrm7kjXVJzF3+EUPbN0FXrYqgDd+yJdqMDz6bQafm5rUDatVj1ixcxt3m4/l43mBaW2lRHHWQye/upOXs5Xw6rgOJuz5h9UNnln04AQ8HU6UsPJQNC2SFt/l2yQ6kPXyZO9oD7coiarQM0VetIj8nmYtHjxKj2Z75U3rx5NRvHLqrQu9ebTBUlyBFG8sWbWjr7IiVkc5zTxRxNgdXLedMji19PVpioFKNSMWIZq1aK76BMWnsXLGWh2b9mTdpAM62eg024XvaeJUFC6TFD9i65lcSjbswa8IA2trV7YvlRfHF0o0UOQ/j7RlDcLbUpjDGnx9+PEGJviVNLNXJKy5D1dSFEaMH09m1SW3bleRybN06TqWaMXPeJPq6/d6zoJKb21azPaIQly4dsdaHKpkG5nYtcXdphZ2ZmIvr13A6y4LxsybQ28W6QbRUPiyoJubEr2wPzafLaF/G9KhbMMlqSIo4w96zsdh4D2X0gE5YqBVz7cxR/KOLaNXJm3ZWYq4FhVNg6MLosQNp19Tw2TvLqjIJObCXi4/ltO3Rg9YG+VwMjKSmiTfjxvig9eAMG47E4egzmmkjO2CohB0P5cMCEfeD9rPdP5nW/Scy2iGVLVtPE1dpgHNzPSryC5GbONF70BB8XNS4sH0XZ8IzsGpph6a0hJxqXVy8fRg1pGttuIxwyapIiokhNqUKBzd3XO21Sb99ge27Qqhx7Meb8wYiu3WGPWeiseo9hpkjPdFXgnbKgQUiEq+cZs/pKIy7j2Sksw73EwqwbtOODo765MRe4bdd/uSYdmHuJFce+O3FLzqfJk5OqBcWUikzoV3/AQzwbkJBXCyplQa06+WJBYVEnD3GkcAE2gyfzuxR7etc6mVk373Atj2nSdR2Z1QnS8qKqtExtaO1a2taOFgjS7/F3l2neKjpxUcfjMK+AdyalQILJEVEnTvKfv8E2s39kBmelrXmUpHJ5eOH2RdYwOB33mG8t4UiJrygoAy09NGWlRJ/+xZXrt6lpnkf3pzVFyvhHeU1PL5xgZ3bzqHWaSYfv/0nngVyCWVZCYQGh/KwSJ8WThrcjkukeZ/ZzOpoROLty+zZE4Rmpwm8N9UTnQbyCFcuLJBRkHSX4zsP8FCnGwunOxH261YCctrx9erptNSo4eE1P35Zewi1Pu+w/N1+GKnIKUm6zeFNP3NOpSfrl8+h2UtTMjllabGc2L6Bk2WdWP31TFroiki47seaL7dT2e9TVs2wJWTXZs5Wd2f1V75YN7BDkPJggZyKnMf47VzHoYJebF3li5ViHiylMD2WvWt+5oauDz9/OVkBC6TiCtLiwjlzNgqN9l44JF4hQuzKO0vGolWYRMDu3QTmWzNtfBfUChII9otAu/sUFvt2emY/kvI8Is9s54cjOcxb/T1DW2hSmHKbLd8v5yx92fPdVEqDdrD6ZDHzf15OrwYSU9mwQC5oE3mSL7+7QK8VG5jsKCXi+C9su6rGxDeGYyPK5dLRE6Q7+LJshhP3ToRQ4z2Ywa7mVOY9IejXNay7bsHq3V/S0eSFxiZ4cuQkEnjkCLF4MNgtk+X+xXyydDGdTaXkxpzljQ8DGLp8BXO9req5+vq/DkOQI67K5tjSxew1msSJL4Zwf9/nvHs0mX59vRDn5VOaXY1V75HMm9wLC63aQVEmKefe6fV8e6KCRd9/Rq+mf+XVI0dUGM+2ZSu45jiVrR/0x6iufsCqxayM9ebArvnYNXC7/buP0QgL/k6hv/i/smBBceRupr1zkSmbVzHKzYLaDVYZ97YuYvopdVa/AAuePlpG4CqmYHYC6QAAIABJREFUrYj8E1ggpyjmFB9+eYI2cz7hjX6tMdD68yA1ITY1Jz2JyKAzHAl6hOPo+bw9yhNz7SJ+e/8TLmj05oelY3Ewa5hFnNJhQUUiaz79kXibUXw6z4XAb95iS6IZQ3p2pamxGiWpySSXGjBo1lSaph5i0eZ03hZgQQcBFoi4vnM1WyJ0ePuTqXRsUQcLKOfWrp/ZdltO114daWGtT+Htk3y7NRD3d9bz7aQelAf/wJIdUt5Z+QY+rjbP4pHqaWZ/Wk3ZsKAqwZ93PruA84SZTBvUDktFDLOUjLgr+J87z4XIDJp18WXu2PbcObiatf45ePfpjFsTAyQFqcRmqeI1dCwjujlj9tStuyaN3V+9z444Vbp4dcXJUouy9FRSSvXp5TsOn/YGBKz9iQv5Lrz51ig8WzWcS5+yYUFlylXWrN6LpMM4po/uSwvjuu2FvMg6WDD8GSwoTrzOUb8HWHXoQs/OTlQ9OM/q1SfQ8B7HnMn9aWkqzHJyObZmLafSzP8CFpRwef0qfj58D4sunWnbxhwqc4l/VE7LXsMZM8id/NNr+ClczIgZMxnb2bFBdo+UDgvkhVzYuh2/R5oMnzae/h5NFN4B0rIkjm7aTlh5M8ZN86VnK1MQl/Mw1I9dxy+Rp2qIpUYNGek1tPIZycSxfWj5Qq4GaXURty8c55BfBBV6ZhipFpOUo4HnkPFMGdEZzaQQft4ajE7Hocyc4oNtw3iAv9R2lQ8LSgjbu4GDUTX0mPImg0zTOHs5DpldJ4b2aoP0ySU2bj5NgV0v3p7ZjbzwMB4U6NB9UC+cDEs4t3Mbp+JUGDhnPr5d7H8HOYUY6EJSHkUTeD6IOzl69B4zgVE921B55ywbDwQhdR3KO1MHYt0wLPkl7ZQCC+Ql3Dh1jMOBqXTwncaUPi0VLqI1FcWkxd/lYmAQN5PBa4Qvozsacf/qFR6LLOkxqB92VQmc2HOAq9km+L4xi34uZiAVUZqfQdyNMM4F3aLUyIWJ08fR+Vk/JiHtxhl+3ridW2JHhnVvj5G0nMy0XGSmTgzwHU1H/QyO79zP1bwmvLlsPh3M//1sUCmwoCKd4IMHOXxdxMQvluDjUDvpldfBgj0XChiySIAFzxcDotJcYiJCOHH6MsmFuniPncjUoZ0wFUIGnsKCrf6oec76E1ggp7o0i6hrl7gWX0Unn75YVcVyMCQGR5+5zPYyIysuggM7j5Jt15+li4fRANIp3km5sEBMWmwYu7YepdxlGp9PbU5s4HH2nX9C2+GDcDWU8OTmRQ4fuYHDpKUsXzIYE1W5IqfL4U3rCfhTWACS8hwig0/yW0A6XgN609pMhZQ7IezcfRXrIZ+x/r1W3Ny/g63hVizftgh3gwYiK3WtVnmwQEphUhT7Vv5IZNtFbF/Yq86FW0pBWix7V//MDb1aWGCuJqIwJZYg/0DS9DozZXhzYvft4KrYjcXvjsOgIoMwv/1sO34PK2dH9KqySCjUY/Ccd5jcs+UzF3lhXpx+7xLbt55FxWMQA1yNKc+M5cBvO7nbZCKHf5qPStR+Pt9wk8Hfrmemm3GDTPWUDQuEpOj3A7bxyeYsPtq7kq7GpcQFHWT1rouoObjSXKOQ6KgSerzzIXMHu2GoATJxFbnJj7h19SLHAu7RpP8c3p/TE9On3ZRchqgsm4ig05yJVWPqW5MweXSQt04U89kni+lqoUpxShifzF2LyRvfs2K8S4No9eJNXo9ngYzqkvt8N/Vz8oZ8zKZ5HXh0fjdHHmoybu40nPUqid7/A4t+zWPpzlWMcDJQ5HCoLrzH9/OWkuzzNVsXdP7LvANC7oKUwI288V08C35dWVtfkYNdxO3dn7Fon4yfT6yiY8OY2it/g0ZY8MpSvVxQWbAgL3QrUz6NZcnO5fi0NKrLdFtPWCAr5+IvX/DzbTu+WDFf4X7/Z+HLksoC4m+E4n/lKjGpEtr3HYXv8G7YGgqZ6Us4u+xTDpV34KvPJ9LCXP/PE5r8Qx2VDgtKH/DDp2vJcZ7Ch5Nbcv7zt9iT1YEvvltI91YWSJJD+PSD7WgOeJPRlpF8uT2Ved8+hQXVXNq8gq1RJry7bBodn3oWIEdUlMSV4FAiox5RrGqMnXER/kcicFu8gvdHeyG9tZX5K3OYt+INBrWzU0pclrJhQVnccRZ9F4H3rFn4dmsO5eWo6OhCRS4paWkk3g7hYHApw2aNReXOQXbcUmPue+8wpnNLdErvsOLTn0m1H8T7s4fgbFvb0SHOYO+yjziY3Iw3l77FgA72yJIvs/yrPYg8xvPWlE7cP7iZ449tmPvWKLo4N7w7uLI8C8oeB7F27WG0e0xh0rBe2D/dXv0DLNBCVCFkoAc9A310dNSRlSew89tVRKp5MXfuODxbGL0CLCjj2qbv+e5kFgPeXMDMYR4YSVLY++U3BMraM//NqdglHODboAJ8fKfg29WpQRLiKB0WSHI5tXkXlzMMGT11ND3bWqGClJwoP9bvuI5J1+FMG98da20VqjLvcHj7QW4UG9KplzdOBtXcCQnhVrExI6ZNZnhnp2egriQxjB1bj5KkYkPPPl5YqRYSFnKZJ2IHfKf54qWXxK8bziJ26cekaQNoqtewk2fB/JUPCwq5smMdJx+q0XvWAoY216BYyMyva4iRQJwrHnNwzQYCc62ZtGgunc3UkapoYmiki5qqmIcBv7HxcCz2g2aycKLH8wRzQhKsnCdEXQslOPQO+Vq29B06nIHezoqFXvHDS2w+eJ6Spr1ZOHkgTZQQiKoUWCAt4urx45wMzaP75KmM6WxDeX4qd8KvEXT5NhlyE7oPGsGw7m6YqIupqKgEDR30DXRRExVy5dRh9gWn0nXCHKb2sCE7MZZQwf6i09Fy8GLo+EF4t7ZG85kpScm4dZaN6/eRaj2EZcum4GxQxe1zh/n1WAyOI97gzX46XNx1gJBEAyZ8+jbeNv/e0VQZsEBemsz5A0c4cUeTeV8twMu6Fo7+ERZYKBLylQsZ5DXUFUnSHsc/4GZoGPfyDBn/7iKGOQv5Muo8C/4KFsjFZDyK4ODBEzxWcWJoV0eKEm9xISqZFj2nMn9IR3QL4zn12xEeG3qz6L0x2DQQtFIqLJCLSI65ym87TqPSaT6fTXOmOi+Zm1dCuBKXRo1cFQ25mCfRiVgOfIuvFvTBUOXvYYGQ0LU0P43Iy5e5FZNAKbroqlcQdzMOvV7vs+YNR6JOHGCNvzpfbF1MJ9OGzXKoPFggIT8hgt3frSSp3xdsnNqpbtb5R1hgLMonJnAfO/we0nrwCFx0yrkT4Mc9WWtmzPKliWYSuzYfptymOyN9WqFSmMz1gEDu6/Tkm+VzaPXMRUqOqKqQRzevEhxyh7waKVq6uhQ+DCPBbDAbf5iB6v0zfLXhEt7v/MCbnub/cCb858WVDQsklcXcO72JT/eL+XH/MppX3mX7R99zy64fUwa6YizOJyLgHFcL7Fi6chmdTcp4ePMagecv8TBZQvP+Y5ju2ws73RdcyYSTFR5f4etVB5C2HsDYjhZk3zvPutAKZs+Zw/Du7hhUxbF25reUTvqSVdPaN4hWrx0WCAv/gjt8PO0HdKZ+zorJrpQV5FOjoYeZkR6qMgmVCecYM2ULPb7bwrKBTRESwiYHbmDGN4ksO7qGgU3+akdCjqQ8jV0fLeW8yTh2fDMW47rmKZdJeHxqFUvWpvPJiQ10s2hw+f7jDRthQT31VhYsKAjfwZQPI3hjy0qGOJtS6whQP1ggL4/hq6nvktL7M1bP7Y7Z0yM3ZCIK8gXjNsJST8qjK6fZtTeEshbejB83jC5thFCGuk5AVsiRTz7HX9aZrz4e87/jWVAez08f/0SKw3g+me1B9M7lHEhqzXsfTqB9c1NkGRF8/ekWZN1mM6VNMt+vukr3Re8zqWdrDGVZ7PrmS85XebPsw/E46oopF6lhZKqPuCibrBI5Rka6aGhqUhZ7ii9XR9NvySJGdnEg/+I6Fm6u4O1v59Kv7f+mZ0HFw1Ms+uIy7WfMZVIXQ26dD6XMwoXenV2wNKh95wXLTtHGdxouJRH43Vdl1Owp+LRrimbFA9Z9sYEkqz68M70vtlpSRKraGOmJCd6yhuOJ1kyfN56urtbIM2+w8rs9lLuMYN6Edtw7sImzGc2ZN28EXv9DngUVSSGsWn0AVe+JTBvVBwfDOtT+B1igSkZMFHF56rRwboODtQGi7Ci2/LCVVIvezJ4xAnd7/T+HBUJCneIiympUMTDWIuX8NlZdyKf3uMmM7eWMtjSbk9+t4FyNMzPm+GIZs5eV18oZNGkKo70cGyS+TemwQJbP2S07OJ+ky6hp4/BpZ4uKrISrO1az87Yqg6fPZFxXB8WJBcUPLrJl8xnEbfozZcpAWhhKiT37GxvPxdNuxBR8e7RCXFWNho4+VQ8DWbczDNPOw5g9sTtWGuWEHf2NA6FF9Bg3kT6WmezaEoia+wAmT+n7P+pZUETobz9z6J6cXjPm0E07n/jMaixbOdPazghJ3l32/Pwbt6VOTJrSD4OSPKp07XBzboaBWgWRJ39l14UMXEfPZGqfptSU1aCuo4NaVQaXz53hws0sbNx7Mnxod9rYm1HrWSmnICaIbYeDqWrZj7cm9cemAVznfz8kKwcWFBN28hjHLmXgPXEqw11UuXbBD//QJxi36sqIEb1o29wSbVUpxVkpPIhPQ8WsBe7OTdCszCL46CFORpXhM2ky3UxyOHP8HNH5WnQZMJBB3dtjY1wbjCoVV1FSWntkoDznHkd2+ZFs0JUlS4Zhr1lDzMWT7DkRjW2/Wczvo0nQrsNcTjdj+qfz8bD47/QskJelEnjwEEduyZnxxWJ62te+6x9ggZcJ2QkxhN9IQMelC308mqEhyiXsxB62HYuny3tf8Ha3Jn8BC+SIqisoKasATR2khY8J9vcjKrkSHXUpeVnJxCUXYO81mjdnjMFVPZvju46Sbt5dEZNu0UCx48qGBamxofy25QSi9rP5YrYb4uI8sotr0DE0RocqUu6FcuDYTZoMe4sFQ51Q589hgXB0YHlJCVUyLYyNdRCX5JNTUI2uqTHaKjVkxF5l355LmE/8iMVe6lw+tpcNVwz5dsMC3I0aNnZImbCg4PFNdq/4kZguS9kxr2udB9SfwAJxMfFhfpw4H0mpli5UlZIWe5cMmjFk5AS6tC5m3+4wOr3xOW/0bIK4OINrhzazJkSbzze+j7tWFcXlMgwtjFGXlJCZXnssttCsy3MTOLL1ABlNR/DFws7kRxxn+dbr9PpoJTPbmdRzRfFyNWXDAmlVMTF+m/n4t2K+2vM1TqVX+WbOWow+3MiXQ1tATSn3g7bx6fpopqxfi0fRJTZuDaamWQcmjB9B17ZNascAee1pEbmFZWjoG6Ged4ddB/1IKwUtFSklmXEExovwGTSemfOm4qoay4rZq1Cf8zXL/5c9C4pi+HzaV4jGfMaaaU5EXb5KoUEbenm3RFsmIjv8ANOXnmP0yvW83c0aSXUOR96fxRrxJIK2TeeZlcillBXlUSjWxNrCVKFZefxZZszaSftP1/H5sBbPDEM4wvj+ke95f3sZy0/8RKdGz4IGaWtKv4myYEFlvB9vvbObjp+uZk7XpugpssnLuLdFCENQY/XWr5/lLHj6khkXVjFVyFmwajWTXshZUJ1wkskzttBx2XoW9WuFQV3sDGXJ7N+7lwTLfrzRQcyGD7/jnklP5k/tjbWBFioyGepmdrRqZo1OTSLfv/cjKU7j+Wpeb6yNGuZIQKV7Foiy2Pv191yVdWbpu8PRfHyOTYfuYt+zN+72xlQnReIfnke36TMZ2KyUXT9u5omZF4O7OKFX/pgTR8IwGzSbucPbkhmyj+AUQwb4DsQ4M5zDV3Jo7uqoOFLryaXTXK1uyxtzhuNmp82NLZ+w8m4LPl46Gc/mZko5ik3ZngXi7Ot8+d4+9AZNY+YQe24d2kd4nh5eXd1oYqxN/t1gjt6oYdjc6XjpJLL7aBiazTvg2doOzeIHnLmYTKsBoxne0YDbfn6k6boysL8XxAez69QdTNw9cXe0QpwcTXBUPu1GjGOgmxrHV68j1rA386cMwtVOv0Hi7F/sCJTlWSDKjWbD6l1kN+nLLN/+OFvVxaIpYMEGCp2FMIShuFiiWNBuP5tMM6+udHKxpTIliqDwTFwHjmZEn3aYCwn9pLkcXbNGEYYwS5GzwA5VaRE3T/kRlqhNtxG9aaWdyK6dgVSYOdJJyAEhziDkXDT6HfszZrAzCbt+4ViaMeNmT/rT0xTq00EqHRZQwc3DO9lzo5ze430Z2bkl6pWJ7PpxHVernJgxfxq9nWqH2Zr8R5w5cpqYEkPad2xLUyMpD29GEFOkj8+IIbRUTSIg4jGWbXvSzbaGoKPnSBaOtfR0xUqtjJibN3gitmPQiMFYF1xl06EYmvUeyfRRnTD+92u0P8irfM+CSu6e2cWOkFzajxiHl/QOB8/eQ6t1J3p3aIooI4Yr0ZlYew5iZDs1Lhw4TWyZKT18PLHTLiXy6g0y1JszctIw7ApiCQx5jLFrWyyk99h76AqqbXoy2scDc02Qq+pgZmWHrbUeGVdOsftkJGY9RzNrTBcMG3aTUqGjUmABVdwPPsle/1jsfUbSTTeR7bvOUmbnzfhhXbDWUkGuoo2xhSXqpY/wO3aGJBUH+vb1xKg8gzs3Yqkwbcvwwc4kBuxjd3AWHUeMoX97a1TlwvrWCGtbW7SrUwi5dIVUzVYM7dqSzCv+XLhbQpve3WmtX0189B0SSgzoPWEinpoJ7N11kljVDnz0wTgcdP+9h4syPAuoySP8zGH2B2fSY8EHTHA3VXwnRc6CY4fYK+QsWLQIX29Tch5Ecub4eZJ0HRnQpQ1a1bncjbjFgyILxi+YQY9mgouu4Flwnp3PPAu6oC+rISMhCv+rUeDQkyl92z0/5k9awf2oixy4FEtLnznM7GhEUvQVdu8JRLX9WD6Y0YWGcg5SKiwQvKYSojiy7SApZgP55N2ulD8IJ+DaI/SdOuCoW8WTe7e5l2XI6Ldn4m0njCt1sGDjekXOgp+/E3IWyKnISybi/Flia1owclxPVJNucCHoEYZu7jTTF/EkJorrKQZMf3cGzvJk/HZvw6/Ui5XfTqZJA4GVp52e8mCBjNKM+5zYuJYzaiPY+c1IasPla2HBntXruKHXXxGG8PvjJCvz0rm+fzuhEjcWvTsc6ZNI9uz0o8rem37edkhK84i7EsZj7U4snN+bslsXOBtRTf/ZY2ipkY7/iRAKDVvh3VKfwvQHhFxPw2PSW4x30SDabwfrjuUxZ/0K+jZpGJcWZcMCmaicpLCDfLbmBmNWrWOIRTpHf/qFSONeTO3rADWVPI68RGiaGbNmeXPlh684U9OZjxcNrYPpqmjrW+DQwhLRkzA2HA2lyYB5zPayfb64FVeSdvMgb58o5IuP38XLVEZO3Dne/uA0Pp+v4O0ez8vWZz7yZ3VeTxiCHFFlCr8ufp/AFnPZt7gdJ3/6mlM5TZk+tT8WqjU8DjlLSI4DH3w1F1dTNWoKo/nYdzHZo35k/8Juz7yzZeISwk5s41h2U5bMmUAzHQnJAauYuvwei37bwgRnw2evKeQ8uLDmPZZHu3Nw98I/JDZtKA3/6j6NngX1VFhZsEBe+YSNn3/L47bz+XxiJ8wU5zTLSDqzkZVhqsx/bwbulvovhRPk3zrCDwfi8XnzDfq2NEer7si+kphTfLztAWPeeZOejiZ1XgpA0X1W//QTt+3G8UVXFQ6u20eagS3WJrqoqciRS8TouvVj5ojuGGZe5qNvT+M0aTGz+zhh2EBZ6pUOCxARc3QzWyNkTF04FQ8bFR5EXCbkRjwFpRXI9Gzp6NGZXj3aYqanSlZcGBfOR5KWX0hlpQa2bt4MHN4TRwsI3/YdR+ON8X17Nh4mxVzyv8Sd+ylUqulibtkMr4F98XC0RleazLYPviOu9ViWTO6Dg5kSgp8BZcMCYbF6+vtVXNfryqxJ/bCpSeFG+HUiEjKoLJegrWmKc89e9OnsioWOiAe3bxERepPUggpU1I1p2tGLPr08sJGlceTnLSQYdWbSxCG0NpFwP/Ial248ILuoDHSsce/gTc+ubdEriGDNytMY9Z/EhEGdsNVv+BWbsmAB4gICfttDaI4loycMxKOVee2OR/EjhYtpWdMujBzgrUgcJyrN4NaVq9y8F09BhQRNE2tauneht6czNqY6tYBEWsyV48e4lmvIoCF96dDCHFVJLoHbf+XcPR2GzB1LLw8zsqMjCb8VyaPMQmQaBli16ECvnp446mbw6+pDZJh5MGXSAFxsnuZjr2dnV1dN+bAACu76s/74PWy8BzJxQAeMyxPYf+A8eUaujBjaA0eTOtdsIVvwk/tEXLnOwyeZVMnV0LFwxKNzN7za2pEffYpfL8Rh5z2SCX1dEadEc+VaJA9T85GINDBr2pKOPbvS3tGYmFO/cUzYkR/jy3BPO6UAPuXDAjn5Dy6ze98NNJx7MXFIM9KiwgkNjyO/VIyWsTktPDzp6t2e5saQ+vAe10PDeZSej0RDD1N7Fzp37YxHayNSQgM4dDgG045eOJmmExx4gzINUyyNtIXASWTqVrh360vfzjbcP3cC/8gyOo8Zx/DOTZWinXJggZyShHD2n7pMnklbetiVEOx/mTwVU2xMdBQxpjJ1M1p37EX/7s2pSooi5Not4nPKUdM0xN7RnV7dOtFMN5+Aowc5cyMDS3tbhG5LKlXB0NKJ7j59cdLN5NTJUzzSbMfMySNoKk7lZlgoN+6nUyZSwdi6JV28O+PR3p6CqAD2HA9HrZMv7/p2eHaKwr9ptUqBBYhIuR3CodPhqHlOZvGwNoqcKPLqfO5cvURwVBleo0bTy9kEWXUJKQl3uHw1itTUfMSamhjaONGpa0+6uNlTe8qhmIz7Nwnwv4Fa60FMHOGCjrSSpLuX2H36CnLnEXwwrjtPHbaQVpGScJuQ6GRsPYYywEFO9CU/DpxPoL3vW0ztattgoFm5sACq8pMJPXWMS+nGTFs8lSaiVK5fDCb0QRYyFQ3M7V3w6tQZr/ZN6uLz5ZRnPebyqRPcVHFjwZwhWGnIKE2/z4X9v3Gj2pU5i6dhJ0rhRmAINx+lUqWih6V9C1y69KCnqzn5seHs23KM8m7TWTbZ69nRbf/Gzl6sqzxYIORjyCUq4CCbz6ny/vq3cVPQSRmleU8IPHqch9odWTjd5w/At6Y4l9hgf+5JWjBmfC90RWUkR4cTGhFJQnElKuq6WNm50bdfd1qbSrl1eg+7g6qYsGwh3ZtIiQ0LJuhSDGVyFXSMm9K+syddu7qjVZLKue0/c7agEyu+m4Rdw7AClA0LkIkpTI1kw+rdqA78kKWDmpD3+Cbn/CPIKixEpKqDcVNnPLv0xF33IT+u2EKKui1O1sKxgHJAHfOmnoye1AfteH+WbjqLw4Qv+bJ/8+ewQFJN7sMQfr5axtTJ42ilU0nc2S18cqKKZas+pmtDxQq9YHyvBxYI+RsqiT2ygndD7fht3TwMM25zPugit1JK0dTQxMCsNf0G+dCptSVqQi6HrFt8vvwYrae9x+wuNnVPLEdaU4D/1i/YmuLMT58vxNlASrzfJn66Iufdr96h7TOvHzmSiiTWLVzCvQ7L2L7Iu8Hb7d+1/0ZY8HcK/cX/lQULoIabRzawI9KAtxdNoK2tIeqqKkiqyiipBgNDfTTrYMAzkltTQUmFGG0DQ7SF0xPq/iGtqaC4Qoq+UEf9+d+FjqK0tBSRmi6GWnIqi0upqBEhkQmdgDDqy1DVM8HGSIO7JzaxOVTOrA/m49nMuC6HQj1Fe6Ga8mEBVCZfYuXmyzj0G8/I7m0w0ZJTUlhISWUN6nrGmBsLWj51wZNRU1pMYXEZElVdTC1M0dVSQwUZ1eWlVIpUFXHmmhqqyEUVFOYVUSFVw8DUFCNdTdRUZRTdPc2y1bfoOmc2I7o4YqjZsO59T+VTOixATvrV31gTUMaAcaPoJYQXSCvILyymqkaOjr4xJsZ6CpuqtRcJlcWFFJVVo6JlgImJIdqaakKPSmVpOWJVTfT0dNAQtBZsr7iIkvIa1HQNMTU2QEulhhi/nWy7KGb47PH0atdEKYkhlQYLkJJ+7Sx7A5Nw8hlIv86tMRbih2RiysurkKlpoqujpWjHCrmkNZQWFVFaKUZDzwgTI320nmqpKCGjuqKSGpkKOjo6dTpLqS4rp0osEH1dhb6CbVaVF1NUXIFMXQcTEyN0NSHz5lk2n7yPQ68hjO7bDrOnHkX/stm+DlhAWSIHfz3NE62WjBjlg4uFBpUV1cjVazVUU3lxt1WGqKKM4pJSqiWq6BkZY6ivi4YaSGoqKasSo6alg562FmoKrUopLilDJFPHwNgEQ30tJAUxHNx6nHTj9oyZOARX8waa7f1Oa+XDApCUpBB46AyxlZb4jB9Ke2tNKkuKa9uajiHGxgboPOuThGR+ZRQXlyJCE0NjYwx0hRw1csTVVVRWilHV1ERdVUyFYHc1EmRyYXyQI1fRRN/IEI3yJM4cDSBR1ZExE4bibqUcOKocWCC4zacTciaA0BR1fMYMwNVElcpqMTLFOCi8pwa6+kYYC30dUioryigqKUempo2RoJdwBLFUTEV5GWXllYglUmSKBg7qGjoKTfW0oKqyEpGKBgZ6umiogri6ktLiYiokqugaGWNioIO8MovQUycIvFdNr1mzGdS6YdyZlQMLoCL7EefPBHCvshnTZw/F0VBwOZEiqq6mSiRXxHULc5Ha7kyiGENrx1YtDIyMMNLXoa47VAgmFYuoqqoBdR30dDVQQY5EVE15ZTVo6mIo2ObzZQgSsYhqkXBEmXZtiMKJk4TnWDF10TTcnmVc+5cdntITHIJcVEL8rYscC4qnzZCpjPC0hZoqiosKqZSqom9siqn+y96cgjtydWUlNWhioF974pDTSG2qAAAgAElEQVRM+FtFBTUyDfQNa+1MIqqipKCQCokaBkYmGBloI6vKIzrkLHsDshi84A0Gu5r9e5F+dwdlwgLhhJasuOvs2RKE+cQFTOthrwixk0klinYmFvKw6Gm/YFtPp7RSRb8mkqujq1v7fyEGvKq8iIKiSuQaOhiZmmCkrYFcJkVUVUF5lRxdIwN0NFSQSUWUFxZSrBizTTA3M0BdVk3mo+vs2HAMzcHvsXS4kCS1YS6lwwLkVJVlE7J/J0EFbfhg8Sia6KkqcioVFJYgRhMjM3OM9TSQiaspKi6lurrm2RpB6CE1tAwwtzBBQ1pFUVmlYk5tpP3iJo/Qrqspq5ahp6uNuCCJI+t+IdJ0AMvfHaYUD77XBQuEOW/5k4u8/2kAPT/5hIntLJBXl5GTV4RYroGBmTmmeprP1mLCsa9FJVVoGxqh+7RfrJ0MUlleQplEA1MjA0W7Fb5BmUgVI+MXcszJxeTcOcYHHwcxdP16JrapywXWMOb2SndphAWvJNMfCykPFkBVxg127g+lSe8JDOpg93zQreez1reavCKVE9sPkNGkP1MGu2OqJwziDXO9DliAvITruw5wg1aMHdWFJia6DdaZ/0EFeTm3jh4gqMiasaN709LSUCnHJgq/q3xYALLSJE5tP0u5cw8G9myL1dN8Fw3z+V+6i2BnZ3afJNPak2F9PbCvi/dt6J9SHiwAeVkyp46FUGjahv49PWgq7E7+X1ySQkViotu5+nT16YGbg1mD2eFrgQWISL15nnN3y2nl3YvubnYvJIlraEElZN0O4XRYFraevejn1ZwX8zU15K+9DlgguHMnRl/jUnQ29u270cvDQSnQTaGLXERa7HVCridh4tyVft3boNdQM+XfCa8sWCDsaGc/CCck/DE6rXspEucpIeXCK5iRcNxdHCHBEWTruzJ2RGcsGuhBlAUL5OJSEqLDCL2bi2O3ofRyMW+wucErCPa8iFxETsJtggOjkLUZgG8/pwbdcVO2Z4HgQl+akUjYhVAyjdsyeoT38+zy/0iIVyksozw3hbALQTxQcWLSuN5YaTfUjO757ysVFiBsbmUSEeRPZJkjs2b4YKGE0KdXUVNSVcyjcD+OhsnwXTgFF5OG84ZUPiwQGF4V2Q+ucuhCIh1HTqGXk3BAn3IuIZN/YcJ1fjt8m9ajpjG8nXKy8702WKAAnIVc37+JILkPS2d2bbDQpz/7AjJpGZH7fuFgXic+WzIAs/8Dm2+EBfVsG8qEBSAiIzGFSk1zmtsao/47T4J6PvI/riatzOdxfCYGLVpjZSDs6v3jW/xlhdcCCwBJcRqPcmXY2ttipKOhPFggLSfpfgYqplbYWRk+33VvOMme3el1wAJht6c0O4msGn3srMzQf4kYN+xLySrziH9UjFFTWyxM9f70xI6G+EVlwgLBG6AsI41ckTrmVhYKb5P/k0tURkpGDmJNE2wsTNBrQO+W1wMLanfbUtKKUNM3wdrSCEXaFqVcEorSUygQaWBqY4upIuRLOddrgQVCf1dVSl5OATJtI8wtTesSESrhneRiinKzyK2QY2Jhi6VBAwc+v/DIyoMFIBeXk5NdSKVcF7sm5srT6z9+AhmVhXnk5JeiaWGHnclfnb/9z7+jsmCBMD7UVJSSm1cM2ibYWRsqb2z9T68tF1NWkEN2XiXGDi2xaODTOJQPCwTHvGpKi3LJqVDD1s4WfaV1eDKqy4rJTC1A3cwGe+uGzwskfCrlwoJaj4BKIRFkThVmjs0xfn7kyD9vIP+ihlRUSW7GE7JUbPFwaBhPoKeP8zpggdCGJeIK0pOzwdCaZlbKsQfhnYRvVp6bSmqhjKatW2KgpMXu64MFtR7YotJMYp9IaO3m8Dynyr+wqb+qKpdVkBwdh8TBHSez2oSyr/tqhAX1VFy5sKCeD/U/VO11wYL/IUle+VFfDyx45cf5nymoXFjwPyNDvR/0dcGCej/gf3HF1wUL/oslqPejKRMW1Puh/kcqKg8W/I8I8C8f83XAgn/5iP911ZUNC/7rXlgJD/R6YIESHvz/+JavFRb8H7/r6/75v4QFmZmZlJSUoPJSjOjrfrz/zt9TVVXl6tWrLFmyhPLycs6fP0+zZs0UWskVcZ2N139SQNBp0aJFvP/++zRt2rRRrH+ggGB7QUFBJCcnM3z4cKysrBpt7hX0E3QT2unPP/9MYmIizs7OfPXVV7Rr165Rv1fQT2izgs0FBATg6elJp06dGnV7Bd2EIoLthYSEkJGRQc+ePRVjReM48WriCXZ39OhR1qxZg52dHQsXLqRPnz6K3cvG6z8rIGj35MkTQkNDFTbXu3fvRt3+gdEI+t28eZOLFy/y0UcfNc6FX1E7oW+LjIxkzpw5iMViXFxcFONukyZNGvu9V9BQsLusrCxWr17N0qVLsbCwaNTtFXUTxoW0tDR++OEHtmzZ0tjfvYJuvy8itN/mzZujrf2yB8NfwgI/Pz/u3r2Lhoby3Avr8R7/FVUETeLi4ti/fz81NTV88MEHmJub/1c82//CQwiT57179zJw4EDMzMwaB+F/8NEE27t37x65ubmKRZu+vn5jh/gK+gm63blzB8EjSNDO1tYWwbtFmMA0Ljz+XkChzebl5SnGhFatWikWH1Kp9O8rNpZAXV2d+/fvk5+fr4BUQp/XaHOvZhiC3QkLNgFSmZiYKMYMQUOJRPJqN/j/uJSamprC5gTbExYcrq6uisVb4/XqCgiwRZjrDR06tHGe8oqyCYsNQbedO3cqxghhrJ02bVpjv/eK+gmwQNiEFNZggt0ZGho2woJX1E4oJvR5/v7+zJ07t7G/+we6PS0qjK2zZ8/GxubpqQ21//lLWPDo0SMF3RIGnMbrZQWEhUdYWBhffvklFRUVHDhwQLHoaLxeTQFhAvjZZ58xf/58xW5Ro/fKq+kmlBJs79KlS4qjdYYMGYKpqWnjwuMV5BN0E3aItm3bRkpKCk5OTordImHh0bhw+3sBhTYrEHthh7xjx464u7s3woK/l01RQoAFwu6u4FnQtWvXRkD1iroJxQS7EybNwi6RMHkRJoCCho2w4O9FfNpmw8PDsbe3p1u3bo26/b1sL5UQAPO1a9dYsGBB4zzlFbUTYIEAlQXPUQFOCXD522+/Vcz1GsfavxdRmA8XFBSwceNGhd0JcLnRE+3vdRNKCDoJ46yg3apVqxphwavJ9lIpoY16eHhgYPDyiQuNOQvqIaZQpTFnQT2Fq6vWmLOg/vo15iyon3aNOQvqp9vTWo05C+qvX2POgvpr15izoP7aNeYsqL92Qs3GnAX/XL/GnAX/XLPf12jMWVA/DRtzFtRPt1ep1QgLXkWlPynTCAvqKVwjLPh3wr2moxP/9UP+F96gERb8u4/SCAvqr18jLKi/do2woP7aNcKC+mvXCAvqp10jLKifbi/WaoQF9dOwERbUT7dXqdUIC15Fpf8rWCAXUVJYBrqGGGhroKo4Qkw47kSESCxFRV0DbQ0N/nMOShlVpaVUq2hhqKeNWu1NFJdMKqZGJAYVNTQ1NV/+n0T4DQlyFTU0NDVRf6FePSV7qZqyPAuEI1pEIjFSuQrqGppoqKv+7vxnCeXFZUg19NDX0XjpnV98wGf3kYGGphbqL95HLkMsEiGRylFT/IbaS99AJhErtJMpdNVocO2U6VkgnIdbVl6FqqYOOtoaqD01LpkUkViseOdaXV9+5z/YhHCkVUkFaOqiq6NZd+ymHKlEgljQpi4RqKqaBhoa6nXfoda2xRIZqKqjqan+/PcbwOiUCQvkMqnC5U0qlaFIcaqqioaGJupqL9qfcNxYGZUSVXR1ddDS+GOI1+/vo6KiqtD7RfuT1FRSUS1FU1sHbS31OvsWtBUjFkufaauipo6mxl/b+D+VVHmw4Pmzo6qmCLV5uZ8SbEaMDEELjd9p+sJbyOvuI5Eq+i3Fu//hvFc5NZXlVIlBW0cXbU01xRFIErEEsVRa5+6pgpqGBhrq6nV97j9V6o/llQoL5BKqKqoQydXQ0dVB89k7y5FJ69obgj3Waven11PtxFJQU3+hTT4vLfSJVZWViGVq6OjpPvudZzYrE6oKuv1N3/AP5VQmLHj67BKZvO7ZX/jmgl0I/ZVEiorqn2vy9FXkchlSsRixVIaqQr/n4/XTbyCV1SY/fnov4VsImopFYoTfV/xPRa3Wxv8wbv1D0eqKKx8WyBDXVFP5/9h76/Cqrq0P982Ou7s7Giy4BAkEC+5OkUILBepUT2kLhUINSosUd/dAAiQkQQJBkhB3d092sv0+KwHacnrOd7+yc+733Ofs/3iy12Kvscacc8x3/sYYTTK09I1aWrXKFcI8JOd5rWdBVq0h0kRTU+svn+u5DVrXbOHZNV9as0Ehk9AkbkKlbYChgU5Lm8YX707RWuzyue2ENV9dn7ZRFqhafrsQpyhVwlyj86dWy78/V2t8oaP9z/Z44XdKYe6SImvx32ffFcayojUG+fM7EKEp0kZLWyTkH6MQYjy5ssUfhThFXSHefwoWCHZqFuZyuRampoa/t/YWnk0moUHcjLaBMQbCHP9vPsJ9JE0NiGWamJgY0eo+KpRyeUvM81cxsDDe5c9iQJGWdkusos4Ov20HC1rXSKlU/izGEuL+P0W+KGXN1NZJ0DUxwUD7r8dSi48Kz/9s3hICYC0dXXT+eDOVCllzA7VNSkzMTNARHEz1PMZTtMZJQqikrYOutnrs95+ABUKMXFvbgJahKUa6f/AtwY+kUhRKwRZ/HtMvu59KIW/5rhDTCPsL7T/EKSqVAqlEuA+tNv3DfPb7vuSZ9TREaOvqoq2uwftvxsl/YcHfXFXaXlmgoDo7hpPnHuMUOJVh7a3R1VJSV5xHSkYmpTWNaBhZ4e7qjaeLFXovLZDCYJYrFMjEJdy+FEGlVQ9GBfhioicMShXNNeXk52aTXliGXFMPO+f2tPewx0hP1PK33PQ0cstrkGnoYePqjY+7I6bCtWqaEdsCFiia6yjKSSctr5RGmQojazd8Pd2wMzdAhBK5MEBrcwk/Hw2dhhLQxRkTvX9eSOTNNeRnZZOXX0S9RISpnQue3u7YmOqjpWqmJDebrMxcqpqUGFrY4eLpibO1ScugltSUkpmdSW5xFRINfeycPGnn6YiJvvoW47aABUJAq1DIqS9IJPReJjad+9DT1wljHRHK5npKi/NIzyqktlGOvrkD3r4eOFga/2mSE4bS8/s0lKYQcSMJE7/++Hd0xlRXhEpaS2piHBmFNS1BkoZKExMbNzp09MDSSIuG8gLSMnMprapDoWuOm7sXnk5WGLzYEP/NwfrssraDBTJKslJJSMlDLFegqaFCw8gSL9/2uNmao/tsIZDXF3Pnxg3SFU4MGuCP1z/1NVZSlZfI45Q86puVaGlooKljjmeH9rg6mKOlUqCQNZGXEMOjXBm+3XvQ3t0GHWE9l1STEJdITkkVKpEIkUqFvoMnnXw8sDVWT1/eNoEFKjn1VWXkpmdQWF6LSs8UW2c33F3sMDXQoqmuiqLcbPKKyhErtbGwd8XT3RkrE/3fg8MWx5PRUFVCVnYuRWW1KDSNsHd1x9PNDhN9nReBnLyhlAeRt0hpNKNn3950cjKlubqIhIQUCisb0BR6nGvqYOXqg6+7Cxb66qnZ0xawQKVUtozZ5tpCHt5JoFLLnp79u+BsqgMqBY3VFRTk5ZBfWkGThh7WDu54uTpiaaz7p8BWpZBQW1FCTkYuJRX1aOib4eDujpuLDca6Ws9Gj5L6kgzu3H5Elb4L/fv742KqjaypgbKCHLLziqhpVmJk6YC757O5QU17traBBSpk4gbKi/LIKSikslGOgYU97u4eOFmboC2A+opiMrNzKKpqQFPfHCdXTzydrDH8Y4AIKKRNVJYUkJObR0VdM9pGVjh7eOJqZ4GuSkxxRjLJqfk0agmbXBH6JnZ4+vrgZqNNZU4aiQkZVAubOA3Q0rfC1asd3q5mPLf8q8x6bQ0L5E1VpDy6x6NMMT4DAunlpEVxfibJGQU0SVUtG1ABECs0jHBp1wU/X2t+L5mtRNpUT3F2Fjm5hTQodTC1dsDV0w17C6MWe7QO7Ubykx9z70Eull0GMsjfBW15MxVFWSQkZ1DbrIG2SISOgQVuvr54OFmoxXbC/612WCD0ZhfXUJSfQ2ZuaesG1coJn3Zu2Jrpo2xuHU8ZucXUNiowMLfHq50HjlYmL+zRahUVAjQuL8gmLbeQGrHwXQe8vT1xMteiqjCD+JQ8mmSqlphNpVAgV+ri4Nud7j5miCsKSRd8u7IRLQPBt73wdrVB/7nRX8Hp/iOwQCmnoTyXOxGRZGq3Z+b4PpiJBEgib9mgFqXHE51YQYfBI/F3MvzXTyPMk1X5xESEk40348YMwEpHQVNtBXlZmeSUVSEX6WDp5EN7dyfMDLRQyJupKsolPTWXKrEMHUNrPDp442Jvjo6a4uO2gAXCnqCxupTMlFSKKutBxwR7T2/cne0w1RO1whGpmNL0R1yLrKD39GC62PxF7KCUt6wF4beTQYhrBVCno49T5950sTd6ZmsVssZK4iJCuFViwbSZI3HW10DaWMb9248oa5K3xMvCYYixR2f6+Dq3xjGv+GlLWCAcAsrlMmryE7gYnoxX4CQCPExawZK0gcLsDJIyCpEoNTG2cMK3oyf2ZgYvQSQV0voq8rMyyCgqR6LUwNShHZ28XbA00m6Z60qy0kjKKUQsVaJv7U57Tw8crQ3RUCmpzH5C+IMcdA11W/6Nvgm+3fvibaHzipb7ny//Lyz4n230l99oa1ggrcnh0s9f8dmux0z+6QjvjfRGT5LDmR2HiK1saqGBUoUUqdKbuStm0s3J5E90SSGuorCkgrKMCL56/zDGwe+z6b1A7Ex0QVLJnfOniUgppkEmRSmpoaTJjdnL5jPIQ4vYC6cIfZCNUk8TZXMd5SoHRs+YSVBX539JGv+3ZlQ/LJCRez+M05eiKJZroK0po6pGG98+I5kxthdWWg0UlpRT8OA832y4iM/qb/lgai9sjV4OySRkRF/gWGgyMoUEpUJJs1wD574TmDaiCwYVsew/cIOiukZEOlotgaLIbSjzpw3Gy0zGg/PHuJBQhFw4aWpupLrJirFzZzGiuxtG6pgN2yQNQUVjVSnlFWU8vb6f9WfzGPnGBywL6oaNgYrih9c5Hf6AgmopIqWMmnIJjv1GMnNcf9ysjFoWi2dhHeKackrLy0gJO8y2w0n0XfExi8f1xM5QhKToAdu27eRxlR4OVhbooYmdT2+CRvbFTquMG6fPEZ1TI5RdRVzbiJZlJyZPH0NPHzv0/umE+H/rcdBmsEBWwYV9uzkWkY25nSVWhpqILF0ZGBhELx8njIQNqKyBtDvn+WbTryQ7juPrtxcytN1LHVSU9UQe3MyuqEKMzO2wNdBE28CZ/kFB+He0QVZVTnlxJmH7dnOtyIo5by0nuJ8P+iKQFdzmi03HyWoAN2cLtFFh1qE/Y4b0xcfmz4Vq/veWa72iLWCBTIB3V8K48zAdiYYmIqQ0GbgxePRohvqZkRQRSlhUAnXCgbdSTK3Kgp7DxzJ6QGdsDH8fu5KKLKKuXyMqsZBmpQhZTT0qc3eGTxjDoK4eGGlpoJI1knX/Ct//sJNHhv15f/VyJnS1Ji/mPN//dpUShSHezsZoaOvj7j+YoX264yJsvNXwaQtYIBfXUlFRSmbcLfbtvInUcwRrPphBV3t95PWF3Au9SdTjdBo1VciE00cte3oHDGfEwPaYv5iLVDQWJxEWEsqdp6VoamkiqxejbdeB4ZNGM7CTI4L7ypsqiL1ykE2/XUXVdQofrZyDv7WK7Md3CQu7TU5NM5qaUuqkurh2G8z4oAF4WeurwXLQFrBAJW8k68l9wm/cJbdOjFIkQyzTw7FdP8aN7o+tLI/IsDCiU4tRaIqQNEjQs+7AmPGjGNDR4feNm0pOeXYCoRev8iinBn1DDRrFcoxdezA2eCSdjMoI3bufC7dzMe/qjZGGJsZ27Rk4eDA9XCVEHTrIkXOP0O/eAQstDXRM3ek5cCgB/k6ow/PaEhao5M0UJd3m4NafuZZvxrx/fMVcPx2SH0UTGhVHbbMKDXkjRRkZ5NXZMP7NNSwa2w7d56uFtI7MuHtcuhBJcb0UHT0RUpUedn4BTA0egLOJNqjkLcH5qR2/cOBaNaNXrGXVgu5o1xZw++oxfrv8CEN7L2z1NNE3c6H3kGH06+qiFtu1BSxQNNWQ+fgWF67dpUSuh1azGLFUF++BI5g2pjvy7AdcOBdKerMOelIxjY0ibLsMYPr0IDxNf8csKnkTRamxXDx7hSSxFvoqCfViEQ6+A5g1rQ+KrHtcuPGQ2iYVGspmynPSSS00ZMzK95nfR5u7l89zI6MaHW2QiGVoGPswee4U+ntZvPIJedvDAmEjWkHc9aN8/f0RCrou5/zm+dghpba8iIK8dCIvHWLvQx1WfbOJuX7m/2IeUiHArqc3jrFxw37q/Rfw4/rlOCrLeRx6kZDb6chNtVqgYoPSlsHB05g4wIWGgkQuHD/HozwpZgYqxDVSDL17MnX+BDpZqwfMqx8WqJDUl3Hv0gkuROaib66DUiZHom9D/7GzGNfDhqaKfHIK8rhzei9bT2ux/vKPjPP6Z9AiHMolhWxj4eanBI7wRU+lQtPAFL+xcxnfoTWmUcrF5Mdd49vPvua81ljO7/+U7sZyylOusfzdgxj7euNmpoOgJLTpM5b5w7phoAYu31awQFCSNJQXUlRaQkLoTj48UszK7ftY1dsKlVJGWfwNdp+8SbFEBxMdFZIKCVYDx7J0egCWfyBISnkjT8NOc+Z6CnJTHVTSBqqaTOkZOJlZQb6I0yPZs+sChbqG6Av+LNbAzmsYyxaPwFKrifBfP+DdE/WMDXRDU6ZAZWrHsKnzGeTyb4CYWlbhf9MNQU33///tbdoSFqikdTwOOcrpmGRyrifQ8fNfeGu4J40PdjL/i0Re++YDxnVxQpodwsq5m3Fau40Pgtphovv7tk1RW0B8ShaF6XfZuv48NpM/5tv3ArE10aUh+TzvfX0e9/FLWTKyC4Z1T/lmwymsxy1giksuX32yD+Mxb/HOtJ6YSBL5avXXpHtOY8NbY3A2f5mU/b1XrG5YoJIWcmDDRm5JuvPOW5NoZ6vBze8/56d4Y9795E16WDSRkpxD/pOrfLc9Av93t/DhX8GC5ky2r/mMh65TeG9xED6Wcu4e+JZvwwxY9fFstG9u5YenDqxcNY++PsbkXtvKW9vyWLDuHUaYpvDZh0cwH7eINyb0xkqayuZVn/LUexafLh+Dj63hKy/EgrXVryxQUp2fTkZuHk8jjrPtWjnj13zCspHdsdGr58ZvO7hcYsWMuePo5qpD5HefsiXOjJXvLWFYJ+c/0HQFNcXZLeqA1IjT7LqUx/DVn7IkWIAFGpQ9uMCvR+9j4z+ADu5WGJpa4uLkgIWRNpk3drNhXyr95ixgypBOyBLPsW7jWSxHvcaiSQNaTjFf9dNWsEBZnczuPcfJ0/Kin58XNsbGWDs6Ymdtgq6g+FHJqU6P4fjlSB7GP6DQYQTvzpvCUN+XYEFTNsc2/kqyUSd6+vtiY2KAlYMjDlam6Gk0kZ+ZSV52KjdOHCOy1oXFa95gQl9v9EQqSmOOsf58Nj5duuHvboOegQWOLnaYG790Av8KRlQ/LFBSfPcMPx17iFWfYOaM641+SRSbNp9B1j6IRWMcCdt9kATNTixcNImuBpls3XKADP2uLH5tEv6uAtUXPipK4q5z+GwMRl2HMWFkb1RPL/LDjouIuk9g8exReBirqM56xPmQW0Q/iqXCtg8Lps9iQldjYi/u51hsPb5detHd2RR9MxscHa0xfiZ3fgWTvbi0LWCBtLaE7OxMEh9Hc+pwDFodx/L2h7Poaq9D6eNL/HwgCg3fIJbNGYJ5cxrHfznA4yZnpr4+j/6uz0+AFOTeOs6Ph29h2G8ab80ZSH30CbYeiMF0wFRWzh+EpaqJ3LhoLoSEcT2tHNtuw1g0bRLddPM4e+AI0cUWTFg4h8FuUkKPHuDUg0aGzprP9IFeL52G/j1LtgUskFWmcvbISW7lmzDttdkEeGry4MJJjt7Ipv24CXRWpXDyUhLuw6exMLgjxXcusfvgdTS6jWP1ayOx1X1+7N3A42sn2XMqDrdRC3hjojsJISfYezaJDsELmdKhmYtHQ8nT9iRolC+GmgbYOjphY26EvPQpZw9dJrbakjHTemCq0sHawRE7K9MXaqS/Z7Hfr2ozWKBSUFeczu2bIVwLfUAjdgx5821m9f5DVyiFhNLMOK5fv0eNcUcmTByEo9HzeVyFuDiFKydOcLPYloVvzqOrSTlhp49yNLqZaW+vJLiTBZLaAh7dDOPUmfsUSY3xD5rO8tf8URQkc+PMGe5XWTAkqDdmejpY2DnibGP2hzScV7We+pUF4rJsws+fJLLEinkr5uIuyeHKge0cTzbhjY8WY5R0mWNRDUxYtZy+ZjVEn/6N7ReKmLhuAzM7/b7plVTncvPEXvbfFrF03RoCrJt4cOkQWw8/JeCDr1jS36E11lDIqMxP4kbITfK1OzJtSk9qYy+ydU8MHeet5M1AVwpiw9j2w2GaA95g4/IADF7RbG0NC5QyMQUp9zl54jwPC0updg1m19qZ2KnElOakkJySxL0bZzmdZMw7P/zAnE5mf/lESnkzJekxnDx4gvicOgyd+rDys9exqkvixC+HKLQbw3vL+yMtiGf311uIs57AD2uHUhCyn2+O5jHl80+Z4qtNxu0zfP3DDTou+ZR3gn1Qw563pdvV2rVrWyr6v9zC7m+9HqWEioxotny+E9H4T/l8ejuaip7w8xdbSHacxdaPglDkxRObks3jkBMcCDVl45WfCPZ62RsE6FDKjV1f8HP5IDZO96ZRqoutkzOODmYtqiFBKl9XnMKZg1iHFf0AACAASURBVIeITM8lWbcbW798mx7GEjJu7ubt07WsWDgGcxEYWdjj6m6H0b9Id/jfPmubwQKlgsqcRJIyckmKOsLGM5Ws3neEVT0tkTdXcmnjF+wtbsfGzW/goyvm0cF1rDykYOPh9Qyyf459lUhqkvn2rbWkdVjF9g+Goi+v4dr3n7HtsS0bt6+k4tBa1t32ZsfOlXgZKnhy/GtWbc/mw2N7GWlbxq61q4iyXcSHwyxolBni5OWGvaWhWnzuf7L1f5UF/5OF/sXf2wwWqGSUJtxk54mHeI7uS/WP2xEvWM/yYR6UhO9iW7w9a5YF4Wysgzj/Ju/O/QKdZT+xboIfZn+Q1LfmxMhQNKSyacUX5Pgu4Zt3hmFnqk3yoS/48EI1c5bNwEZT2pJfjcgEzw5eELubN7Y8YPpX3zKpqz0GWk3cXL+Kr9Pd2fL1G3S2N/uz/Pdv2k/dsEBZn8mRfedpbjeKyf29MdNqInrPOtZHi1jz8dsE+FiglCqg9DZvLPkRq9lreXeyP7bGL21Cy++yZsFGtKe9z5pJPbE31iT3+lbmb4hh8vtv4pZ8h2zngUwb3g07I8gL383KjfFMWbeWvo0XWLMph9lfriK4hyuGms1E/fQO6x9488nnc+jtZaUWeaT6YYGQ4yfkPSqoeHCctVvC6DBvNa8F9cBWW0xaQgp1+nZ4OJhAcxXRh3/hbKkDry2eSR8v25aTx+ebtpY8SJmShuTLvP2PC7SftYLXgv2xM1SRenkPP+y5i66dDbo6TdRoWtKtbyBjhviSfnwjO+7bsXTNLAL87BDVp/HLPzaTaBbIGwtG08n5+ebmbzocbacsEOdGs/XH3aRITbA20kdarcKmvT/DxwTQyd0GjfocbpwJIU1hhzVPuVXvxswxo/9JWaAovc/mtbtIVxpha6VFtUyFhbs/Y0cNpqunNZpKOSp5PbeP7eK3O2KC589lXH9BWSAj8fRWNl9NxNDcEkOZAqncjM5DhxE4uBtO5vp/UH/8ffupHxZIybp1jbDkRjoOGkifDvY0597l+41HqXUbyoLJvsSdO0uCxJ4RYwbjo1PEiSPXqbLsxsxpw+no8JymK6gpyCKrpAlTe3ssjTQofHKDE5diMe0xmunBA7GUFRJ1OYzEWkNMdQqIrzdl0JBxTOws4tquHzgSU4yxvQOG9U2oDF3oOzKQAT19sTZ8dUglWLwtYIEwx0vlCsTFj9jz00kydbqw+K1pdHfQIj1kLz+cTcQ1aD4rJnZHX1FCyNbvOHxPRtCK1cwZ5PrMJxQUP7jMvpPRKL0HMW1UVxriIzgZnoldv7HMD+4CRQmEXr5HiVIfhU4t5dgxZlQwHcWx/PbbcYqs+rNkyQx8zeSkXz/BztMxWA+ZwRtT+mOkBmlpW8CChpwYDuw9ToJGJ5a/OQc/K8i8eZKfd4Wi7BqAv0Uld+PljFy0mOBu1jTmx3Lwt5PEKTrw5ppZdLJ45hdKMUm3Qzhx8RFmXUcycZATWffCuXavmI4jp9DXPJt9v50kocmaDo4qxGJN3LoNZPiQAdg1PmHv7qPcLNCjq68ejdUy7Nv3YsiwIfTwsvrDvPr3x2zbwAIVsoZynkRHEJlajqmxLs3p+ViOW8zMvs7PfqySprIsrl+8REShPhPmzWCgm+kfHkRJbV4q0TfuUG7eiYlje2HQVMjN08c4drOSMatWM7GTPmkPowi/nYqmmSPygkIkTgNZtqQHjakPObVzL1E5Gnh6GVMtUWDu2ZOxQYPp7m2jFtsJP1a9aQjCRquK3Iws6nRs8XE3pTY/hciQi9wts2H+8tk4ivPJaTCkXXsH5JXZ3L9+iSuxYoLffo9Rns8VYipq8+I5+esvhDUN46fvp2KLlLyEcHZ9d4jmfmtYv6R7i7qsuTqf25fOcTpJxbTXF9Lfoo7oMwfYflXG8k3vMtTFgPrCJM7t3MaZqn5s/XEuTq84ZtsUFijl1BalEX4hhMQmOzztiziT68Tmt2firCPUDZHS3FBOfOghNh1IZuLGn5jf+S9gQcuGNoObly7xQGpHH9MKHiZqMOOTFbgoS0l+moOec3vcTeQUZD3l0rGzFDuN5Z1ZHbm/bxM7n7rz3S+r8dGTU5Ebxy/rt1LoM5st7w5HHWe86oYFggqoIjWaA4ee0OPNlQQ4alJTmMj+9Zu4bzyOHzdMw0oh1HloIOP6blZ/k8Oaw1uY4PPy0yhprEzl4AcrOaLVm2B7GdkFKuw8/Rg5axw9nY2R1ZcQc+kkl5ONCegjY0dEAx++v4oehg3E7P+cj8KqCOzuTlVxHdp6LvSbOp6RPT1RR8ZfW8GCFu4mbUYik1Dy8AjL15wiaPtx3u5tiUxcxKmfD1PmPpo3pnRCU1pHwpktLP2xnC9ObGGk8zOFnUqBuDCClbM/xXjFfr6b6g0KCcmn1jH/s6esPvE91ncPcMdsKp/N6IhI3kjS5e9ZvukxKw4cYZJdCp9NXUhcxykM1K8gO1eEm38/xs8YRQc1qfj+3UrzX1jwN9fhtoEFShpLkzl78Cxl1oHMm+bAudfepWb+1ywb6omBprKlIIaGQkxpYSa3j+1mZ4yShR+vZVI3R/T+Kt+sIZUvl3xEpvciNrTAAhX3fviMfxxMw290DzRkdciUMqQaroydOQm3rCOs3pbIgi2bGd/ZDgMtJfE732btQwu+/Owt/BzM1HJapG5YIPRXVSiEQlQaSOoryI2P4sDuUxR7jOa91yfSzta4FXKURrNk3reYzfyQdyb7Y/cyLGjOY/9HXxFt1JuZo/1xtNAm9fJPvHc4makf/8CqoM5Y6msib6ymKCOOU3sPcr+hE299Mg+bxN289VMpC9evYWx3FwxFShJOruOjSxa898ks+npb/SFf8286XpsoC37/LZUPDvPONyH4znmrFRa80IYpqch+THREGKdvpuLYbyqLJgfgaW34l4WRGpPO8+ZHZ/CZ8eYzWKAgKfQI+64V03PsWAZ3NuHRmX3sjahn3LJp6N47wLEUD5a/PYtBnWzRkhRx8LsfiVH4s3RuEH4vTpH/vt3aSllQn3Wb/Xsv0uQ1iHFBPdFMD2fH7hvo9Z7AnPHdqX8aQVRaEz2GDEE/5wJ7U02Z8hewQFIYw8/bQpB79GL86B5oF99l2w/nEflPZMmcEfhaCRJHMbcP/cyOW3WMmfccFjSRcHY/Rx/V4Dd8LEPaGRF/ci8HYuQELZzLxEHtMFTDcYf6YYGQSyvMaYC8merSXO5cPc/ZW6V0DZ7O9FG+FN46yaGr8eg6umMlKyU1X4X/uKlMGt4D67/QLUprCol7dIeQqzfIlLkwbtp0RnS2IPNBOFFJNbTrMxCzymhOJMroN2Q8EzuouL5/P7dKDeg/bhzdTKoJ2XOA2zUOTHptNiO62quF2rcFLHg+EqQlD9nx3TGSRR1Z/NZ0ujvoUZl4nd2Hb1Jt7sf4oO6YyQu4tGcPl58aMeu9d1gwxueZVFtFU1kyFw8c52ZqI64dHGjMyaZc25NJc6fQz0XJ/fBwkioN6Nu3AyUpt7lbaUrwmGB8qu+yc+cJyp2HsGzZNLxNNCi6e4495yLR85/I0kmDMFGD37UFLJDVZBFy+gw3kuX0DRpOdxctUiMvsPtALBa9A+ntUsuTFBFjX3+dsV0skVUkcfzQeWJqnFm8YhpdrJ6dFqkUVGY+5NyJk9wrEuHtaU1NZjZN5l2YvngytpUPOHvhHkqfEcwMdKUw5jKHLsZj1X86s/01Cb8URr5Jb+ZN7IosLYL9x28h9hjJO8uDcTF4xV0b0BawQCFtIDfhLuFR6Rj4DqCrcQERl+5hOmEps/q0KgtUikbS7oZx7PgdDPtO4fUZvTB+6XGENVtI8xMKjDbXV5ASG82FC7coM+zC4jem4tiYzs1bsdTadmawtx63T9+izmkQyxZ3pyHzMRdOXKHIqCuzp/ZGmnGHg4eu0eg+nHdWTlSL7dQPC54hdRUopfUUpj/iatgN7j0txTlgLm9N64ulniYqmZiyvGTCb4Ry6346Wp0m8P5rI3E2+f2EsiorliM/bSdKaxxbN0/CBgUl6Q84tPMQRW7z2PBmL3QUgiIokoO7LqPqPZO35/VFW0j7Ov4bO8M1eWvL+wx20qe5IpNrx/dwILkd3/04F9dXHLNtBgtUCppri3gYeZ3wFBUjp4xAEXecTUkO/PjuDJyeqX0U4griru3lq10JjNv4EwtehgUqJZLaIuKirnM9XsTw6UPQfHyOs7Ew59OV+BoJWjUh1aGa9Ds3CIuK5mGOkuFL32asjyZXf/2avdl+7PjlTTz0BDVlGkc2/0qy9UjWfzgKdST9qRsWtIzJlho3SjRUMqoKM3kQcYUDp5/Sfe67vDXdDyG6UErqSA3byfIvMlh9aAsTfF+GBUKNh1SO/mMTTzvN4t2pPVFmx7B7wy9k+i1n6zt9KH98naMhWQycu5D2VRdZeqqKzz5cTTcBFhz6nr1pxixeuZD22sVc3voj+7Lc2fjze3S3enUw35awoHVek1Iae4CFbxxleAsssGot2qhQCBVWkTdUkJEcw/Ed+3lsEMT3Gxfj/YKYK5HVZbD94895aDaOd+b0QF8pIfbEBt7+vpJ1oYdY0ssSpUKop1NJTsojTm7bzl3jEWz56g28lY9Yv2w9shkfsybIh7r4ENZ9sBPjBZv49rXuaku9+lcR9n9hwd/ce7QNLGjk3q51/PpIh5HTRuNpUsflT7ZQM2YNi0b1op2bBaqGEp7G3iHsVhSJ2Qr6zVzMrGEdMXlRiOqlB2pIaYEFGd6L+OadQOxMNYj9+X0WbXnKzI2bWBHsh15zGt+//h53fGbxdrssvt6byoJNmxnvJ8ACBY9+Xs3HT2z4+h8r/8/CgpanVkooz0nh7t1b3LwVh9yqK9PnT6Onp83vIKUkmsXzW2GBoCz4J1iAkuKEMI5feERNs1C8xgRV6X1OR1Uw9R9bWBrYHq3qPB7fjeBW2H1yRG6MnzeDwK7OlN3Ywhs/lLBw/epnsEDB4yOf80mINR9+NrsFFqijaJX6lQV/gAX3D7XCgrmrWmCBjZ6SJrEEDW0tqrMfEnkvjrTUp6SU2zJl8TyG93DD+HdpwYsbNSSeY8VHZ/GZ+RwWQG1pIWW1IuwcrTEy1KEhLYR/fHECk8DxuBSGEZLjzbLVM1thQXMB+zZ9zwNRb5bNHUnn/8OwQNZQRVFJNbqWNliaGaPdlM++zT8SJfZiXH8zHsbEo7L1Y1A3T6ofn+JkljGjRo5lfL92mBnpvVDqKJqryMmuxdDaGisrI7QUpZz+5gsulPiw4PXZDO5kjQZiog/+zI7IOsa+gAUKagvzqVToYmVt1VJMsy7pEmvXX8FqyFSWzAjAyfDVNx5tAQuEsEwo+JOZ+JDo6xE8zJLgMWgUU0b3waYpjTNHzxJdKMHB1QFzRT0pCblothvA3NnB9HK3fNEJQqjILgiHlA3FPHn0kCcJcSRm1OHQdTiBnTW5HXGPSj0vAnq3pyEphEtpcnoMGseMgR4o66qRaBljaWeDkZaMpyH72XoqlY7BM1kwvjsmaiha1ZawQPIMFqS8gAX6qJoreBwdxa27T6lTaWGoryIr7gGp9a7MWfEWc4d7tM5Fwsl49FVOno+gQsscdwcLmipzSS5U0WXQCPzt67gZlYi+azcG+xoSGxNNQq0xQaMn4a+dwfFDZylzHMyy1wVYAAW3z7D7TBSGfSbz+v9hWIBKQmFaPLfCIkkva0TXyABJWTp34qtx7xeIv1U5sUkCLFjaAgukZU85duAc9+tcWfrWdPyewQKVpIq4G5c4dvEe9ZYueFvrUpObS26dHn0mTmF8Hxea6hvRMXPE0UyH+pxYjuw6yCNFB15/cwI2qkbkBna4WRkgr0rl7G97uZRuxLyP32GY66vXfFA/LFBSm/OEkJMnud9gy+CgfmimxHA7Kgmz4XOZNawzdrbGyKuyuXHqBKFJGoxfsYyhXs9Thv4cnwg1f8rz03gQGcHtu6k023Rh3Mxx9LKVEH32DGHxTfQaE4BlUz6RobGIHfqyYPEQXIxE1JbVIDK0wsHOGElFOiFH9nEmwYBFn6xhsOuriulbf6d6lQVCLrcMiUSCQi6hNOsx4XcekpmdTxUeTJozk0E+pi1dCmqKk7kVHUNKRjbFDeYETp7HlMHPxizKlpSqo9u2c0s09hkskFOcFsOBXw5R5vUa69/sCbWF3LlwlONRjUx6bw0jvE2Q1uQRfmIPO29qsPLb9xnsrE9TeQYhh3dzKL0D3/807/8sLFBJ68l+EsrWA7cw7j6GYB8RiTHXOJxjy6evT6OLd2shZQEWPLm2h692P2X8N/8MC4TaNflPwti3PwQN/3GM8NIn83Yot1I1CX5jKf3bCUU4lajkYjJvXyfqaRb5GTmIXQayePYA0o5t4beMDvyyfUULLKguTOHgt9tJswtmw4cj/8/CAgHKycTVpMfHEhV6nZjkJtyDJrN4WgD2z+IDARakPIMFa/4SFgiFNRsoTMsGl/a4CkVuG6u5s/9z3rlgzvebRxK1dz95dsNYGuBIWeJ1NoTX8eaSRQT4uaFZlUeVlgUeztZoCnU37h1l7rthzNq2lcX+L6Vl/o292X8EFjzYz4I3jzHiOSxoATFSKvPTiIm4RUhkDPWW/ixaOpdBXn+ulyF8L+u+sN7ep8nQEGMdXeoL77Dviop1x3cxv5sp1fkp3I0OJzQiljqddsxZ9TpDvc1QNteQkZyLSfuu2OkJhV9rOLJ2IdtKRnH2wFLsXz3E+7cW/y8s+BsOKVzSNrCgipAvP+ZotgbWlkaIVDXEXbpJg9coFsxfxJQh1iSFHOfQ1afodO7HxDEj6dfeoTUvGqGycDNytNHTE9o/PYtw/wkWaJFy7AvePFrLu+s/Zlg7a3RFDVx+fxFbmgfzeaCEH3Y8YMxHG5jZWzgdr+X856vZVtaZ79YtoYOdiVpO2tStLEAloyLzIWf3HieyUpuuAwMZH9gXN2uhFc4fov2/hAVKZM0S5Bpa6GprIK6tprK8goqycsSaJqjyrvPL0UImfbSGAMcmbhw7RmhyBV5dBjF69BA6uFqiq6VBSfQOXv8qkQkfv8XkPp6YiOq4svEdtmd04dNPZuPvYaEW2/0nYYE1FcTcjkdm7UUXX2dM9bWoSTjNivfO4DX7TZaO74GlttAzrbUF4nNT/xMs0JdQmJlNjYYZzo42mOhrUZt6lS/XncR46CTaN0Zx+rE581fMIbC7I6LKOH78/CdynEbzxvyRtH8hOf+bA7bN0hCU1Jbmk18uw8rRAWuh+q04j/3fbSWq0Y0RftrEPU6kUqyBqaGIsszHPCrVpffwKSydMw4/Z/OWStWa2ppIKgvJqZBj6eCArZkBIlkJZzav52KRB3OXzmKwnw2afwULFA3k5xTRKDLCwUGwrSa1iZf5aONlLAZNZemMAJyNXvG4qK0KHDZWEB9xjZNXY2gycmHIiJEM6OGDpYkW+bdOsm3/bWyGTmbO5IHY6dYSvmsLux8rCJ6/iEn+LiiEVp5aKkrTn5JaLMfZtz2ejqaI6rM49OOvhJdZMrCnDQWp8eRUKlrqY5TnJhBfrKLjoIksmjQIaz1tdIwtcHKwQl9TSkLIAbadTaPD6BksHNdDLafj/2lYoJQ1UV9TTXlFORXVYkSaMtKiQokpNSVo3gJGtTNFJlehqazk6uGDnH0iY/S8uUzq44q0MJYdPx4hRelEr64mpD98SIVMH1PtJjIy0ilsMmbwxLlM6WHM/UuXyDLswWtLZtLJQs7TkGPsOh+H68hZvD6hF2pgVG1T4FBoA9lQR3VlOeUV1TQpoTE3jut3sjDvMQBfRSahDxoYOu81JvW2pz7jLvt/O02abndWrJqCp4EKhUoTjcZcruzZR2iGAVPeX8EwTyNK4m+wZ+9JSm37M2/CIAxUKqycnbE20qIuO5bDuw/xRObNrPljsEOGkYMzjub6SCtTOffbHi6nGzHn47cZ7vbqgmb1wwI55Un3uHD4KNGlYGWpR11BFumpJZh3H8/C2VMZGuBGbWIUh347Q4ndCN5/eyy2zyh5S5cmocWs0AZVpKA09TGXzl/mfp6UrgOGMWJIP7ycjGksSuPayaNcelCIpb0psqpSUhNzkTj0YNqyOYzzs6WxshFDOxecLPWRlAuw4CDnnuqx4KNVDHF/ddupHxYoqa8oJCkuBYlle/p0dUJHVsvTiPP8sDMcp9FzCG6nRaXSgf59vTHUaCb70U22/3AEaY+FrHtrMPpCuzWRFtKyFM7u2sGlyl5s3jIXV+0msh6G8ssPp9ANep/P53WkJvMRR7f/RpJxEP/4dCJ2miB05Ll74TDbLtYwb917jPExpib3CSd+3s51ZSA/bprxypuOtlIWKJqqSbl7jh8PRaJlYomBRhMFmQk8rLZkxvRZzJwxgQ5W2v8CFrS2kZVIhVS+JgpiL7H7tyvUWDljKmqiJC2RjDJd+o5dyIxJvtTmlGDdbSBdHQ2R1ZcSc2orXx6vYsmXqzC+v4ef71jy1c/v4GeioCTzPj99vYP6HovZtDKAV0d8qL9mgaCUEFeRGBXC/pORSKx9GDlyHEP6+fBHce1fwwKhjaSUJqkSHV0d5LUlJGdWY+frg4OJAAsqiN6/nvcuGbDhk4HcPHycMsyxNNCgpiCB6+lShgZNYcGCydg2lSM3dcLX1QIN4T3cPcr8tWHM2PIjS3vb/P3g7tmV/1/AApVKTlXeY07uP8ytJBH+o4IYM3Yg7SyfAUtBySJpRq6hjYG2BvWV5VRWVVBaXo1CyxBp6kU2na3h3a0b6KmRwZkduwjJhS6Bo5g+ejCeVvot6oXGsiwSsqX4dPPFQleEUlLB4U9e5+eS4ZzeswzHVxdm/BcWvLIH/sUN2gYWKJE2NCKWSBDaXUMu+xd/Ss30f7BqbEca7u1h9edX8Z29mJkju2Cuo9nSv9jIwhZzAwmp4ZEkiR0IGNYRS33t1lO3+hTWLfmQTJ/FfPPOcOxMdWlIvcxHG67iPmoqQT2cMVAVc3Ljbsr7zmfVIBU/f70fmf9k5ga2x6g5kx3fH6Kp+yw+XjgYWxM9tRTpUzcsUDTmcOTLLzmVbsLEpbPo522DrkiFSN8EKwtT9J73Ki6J4rX5GzGb8RHvT+nZqixQNJBy9w65Mhu6+7tR/ugWMcX6dOnohoWhivsnd3OtoSurlwZQenEr35yvYuS86Yzu5YGhjiYiTX3MrSzQrLjHFx/ugT7jmTy0I+byLPZt2EVNnwW8N3corhbqWEbaosDh7w5eEXOIdzeE4DtvFa+N7IGtKp8DW/eTrOHByEB/XCz0qIq/zE9H0+k/fzET/c3IfpyExMoLv3YumBq0zlgNT8/yxsdn8Jm5gsVCgUPtMs79vJXQEltGjQ2go5MReXcvcCyynMGz5+Cnesj2PY/wHBHMsF5uyNPD2X0oBs+JC5k1sif2/9S14n8/qtsmDUFGyvUj7DqbisegYQzy90CzNIHTxyPR6BjI9An9cDBQ0dwsQ6WSER+6i32ppkwaP56RXZyRV2RyNzEXQ2cvTHNvset8Bh4DhjC0pwc6NSkc33cZSYcRzJ06HF9h0aCRqIPb+PVWHcHz5zG+vy964hyO/7KPe3UWDBsRQAcnfXIjL3L6fhP9p04jeKAPxq/OCtTfDUElI+fueb775TJih55MnzwYbzuhRZAWhqZmyHPvcuR0FAqXbgwd4IelbgMPzp8hqsqcsVMn0FG/iriC+pY2dWTe5nRYJvbd+zKohxvaNVlcORVCrm5Hps4cQyd7XSTNUlQqKU8jjnHsqYL+QZMZ7VDKoV0XKDLyZdSY/jjr1XP/0gUelFkyYsYUArvaq0UN1KawoDiWHd8dJUWzE4vfmkF3B6FuRh6P7sRRojDCvYMbhrXpXDl/h2qrbsycOwyTcqHNUwOW7nbUJ9/m6v1SvAYMYmAHOxTlSVy4cJd6mx7MnjkMB105zULl5YZCroVd5UG1GeMmTKa/bR3Xjp3gRoYG/UePpKe9lDtXr3EnX4egmTMZ6++sFjjaFmkIKlk92fFxPM2qxszDE2dTGfEREdzL0mDQlLE41cRy9Hwspl2HEhzgQcXjSC7eSMSy/0QWjW5PRXIqRc3G+LY3JzP8Atfi6ukyJpjeLgZUpD8iNOIhGi5+dDCo4/aDAryDxjOsnRmlqTFcjUjEsEMAfS0rCQ2Lw6zvGMb3ckJckEDItTvU2A5g+aIxLafnr/pRPyxo7T8vaRLTJJGhREL+/ZuEXHqIxbglzA3wwUBPStLNM+zccwvL4Lf4YIbfiw4I0oZKspKSKBLr4+Kkw71TBzn1UMbIOdMZ0c0BTZXQN9wQUzMjNJUSxE0SlEo55enxXDoVTaPbEF5/rRvVj65z5NRdjHsGM2mAC435yVy/Gk6FdV+WL5mIqxpsp35YoGhpjXvh6CkSFe2ZOaMv5rJaUmPCuRhZROfRo7Gvuk9omgkzFwXhqNVMXsI9Ll6OxSZwMUuC7Ml7Ek+Vrgtd2hkTd+kwv12tZtzKBfQwbyQp8iqnw8sY9cGnTO+sT1ZsKFs3H0dnzAd8Ob9rq0xZVkfa3Wts/y0cm6AZTOtrS0nSXc4cu4XR6Df5eKb/i3f1d32vrWBBi9xb1oxY3IRUrkQutOG7fpQdaY588/ZsfK2MWopbtigLQvbw5a6nTNj0Ewv8zARJB/UVucQ8SULl2J0h3pY0NTQiVQqtLCtbipJeidNkxgfLcWp8wv6dZ8B/JjMHOCKvL+Nh6FkupJmxYu0CzJLP8+3eOPovXsYwdxF5jyM4eDqR3ss/ZMlgF7XEx+pOQ1ApmilNusmXH2+l1HMy7y0bip1Q40xDE0MTc8zNWovktcCC0F9b0xAOf8dEX6MW6X11/lOuxxfh5T8Q+7IbfPqPi/guXM5EPyuktXmE7tpLvMNMNr0fiEFzPeJmOUqFMDcc54PLdbz/zgp6clJQRwAAIABJREFUGZWwb+NPJFsNZsWsfhjIG0i4cphDTyxZ++0qeti8ev+X/wQsKLm/jwXLjxO0o7VmgbyxmHPff8K3d7RYsmYFI3zNWjb3aBlhY2eBjqKWx3ciSBF5MbG3G+k3LvGkxhL/vt7oy2qJPLCTW6oANnw6nLjNb7MuRMVrX6wm0Mei5T4aOgZYWppTdXcXy7+IZcq6dwlw0kNancrer3YhG/0x6xd1f+Vx+z+N9//PlAWCA4qblega6P2/yoEX6E2zWIqmnv5fVrsV5GzNChH6errPTjdVCNJUGVro6bb2AlXnp21gwcu/sJBjq9ZTP+kDZvcz4+7m9/g2ooGeQ/2x1tdsyUFS6hjQcdgkAjxVhH71IesfduLXPUvoZG3UGqg1ZvLLZ1vId5/G6gX9sDbSQUNZy4Mz54lMLUKmr4uOXEy50oXgqWPxd9MlMewcl29noG1qiLK+nHItN8ZNm0xfLyu1VWlWNyxoKoji23e/JcXYly4dnVvasChkMnTcujJ6cN+WLg4tNQvKH7D2412YjFrGkhF+WAnt1+TlnNvwBedzXFj+6Ws41D/iyOkHLa3cDAx0kDaJ6Bw8hQDXOnZ9uYHwcjN6d3HHVFcLYXLSMXJjQNAQfB21Sb9yjLNPilHp6aJsqKZS7sKkWePp7WOrlh7GwittS2VBVdxFNu+Iwn3CHCYN6oilnpL82AjCop9QJBWhi5Lmilp0fXszMXgQDqp0dqzdTonvGJYuCMLLtrUQoTg9jM9/uob7qDlMHeKHtb6KwvhILl66Q6lChKG+JmKJJnZCe7+ALtjrVnLrzBkicxvQ1tekvrwOHfseTJo4hA7O5mopWNU2sACay1K5fvky9/Ia0DPQRyWRY2DmxZCRAXT0EKDV83GtIDn8ACcyTRk5dAi9PcypiL/I17+dQafHLJYEuJJ68zqPsivQNjJApJIhM/RmWNAgunvZPOs60UTshYMcjW1kyPgJBHZzR08kIS/2JpduxVIo1sTQQBt5nQZu3QYwLKArjubqaeek9jQERQ1Rp/ex+8IjDBw88XWyQCTIPzGmXc/+9GxvTkbsbW7HpiHTEKGjpaRWZkK73oMY2tOVwsj9/BiWSY9Rc5juZ0birXBisitQautAXR0ybQu6Bw6nfzcfzF+8BDmpt89wPkVBj77DGeatSXxECNdiUqkTGaCvBSqZMZ37B9C/T3ss9dSzcrQlLJCWJ3Bi3yWyNX2ZPGc0HWz0WtIQ4sLDiYhJplHPAD2REqWpC/6DAujfzpi0kGNsP5KG+6hpzAsw4GF0JI+ya9ER6SCSNaOydKXXkMH0befwey6kuISIiJs8qTVhyOBhdLHXpCD5ETfDbpNbI0VHS0adVAf3HoMZFdADR6H1nRo+bQELhDSEouTHRFyLIqNWir6RLkoNA5y69CWwXxeMG3KICQ8jKrUU9HSQ1EnQt+vMmLFDaK9XzKk9x4kotGL2qll00C4gPOwW6SVijA21aJaBro0vAQF9cRblc+PKdeILJJgZ6wpKYIw9WlsnulJAZGgYd1KqMRG6lqiUaNu502doIL09Xr2FnWB69cOCl1+olILYKMJvxGM6YgbjutmDrIrH185xNCSHLotXMLvb7yeG4vJ0Qg8c4EaiJgHTe5MZepK7ZYb07eHTUpNJodTG0sGXvoP7/aH1poKKrGTCLt9D7NCb2ZM7IinN5s61q9xLLkfPwgiRUoXIzJ0BQ4bQx+d5etKrO5+60xDk4hqyHkcRGvmEKm0j9GUSmhrk2Pj1YdSIXugUPuLy5WgKRQYYCDFvbTPG7p0YHhyEnTiFM9t3E6/0Z83XczEtjefaqYvENxtgoiWntg4cOg1l1qQ+WIvqSbt9hZ3779P+zQ9Z5P/8HagQV+Rx/9p5wtJqWvxeUtcE5p2YNnM0ne1fPX2jzWDBS69T3lBOXPQ5Dmba8eGSYOye7TUFBUJy5Bl2nMgg8P21jPc1AUUzJcmRfL/tV4p6rGHvkoEvILCssYqUiPOEPRUxYeU8HBTlPLoews1HhehZ6qGQiKkWG9BlUBDjh/iirMwm7MxZYrJlWJlr0VAmxqRdX6bMHKEWwCc8prphQUstgpt7WLXxKl6DAulkp4tMpgQNI7y7D2SIUChZQ6il0UBW9FG+/DWPOZvWMtzNAKW0kZx7R1nzwzl6rv6Nd7tLuXXkANfy5ViYGKGpUoDMhsAF0+jp+Lv/qGRNFMdd5KtrtSxb/hodDZtIvXWG47cSkRlaY66rRFynS5cRYxnb31MtUL7NYYFSRkX8OT76/CoD1n3LfD8zJGVP2Lz2YyLlHRnZ2wMthRyh1aKGcSfGzxiKg6qIQ+tXslU8gssbFtP88DLHzsQgtbPGBCX1Gob0HD2dQI9Svp+xlDCD3owa4I6WXIFCIUfT1pug0aPxFGVz6tdd3G0wxd5MF2mzsOa6M/H1qfiYquE06H+YLv/jsEAoaoNKQXVmLOGJGgwY3RMbHdG/pHEt30dFY2kKt+8W4jEwAE9LnT8XVVNJyXkYTb5eO3p1sEdXpIGiqYT7Nx8gtvGjX3dn9DXVE/Q9t+d/BhY0UZCQjsLeCycLLcpSEkjNL6FeIkfZYhYVKm1dXLr0pbO9LulX9vNzhjsfLR6Mg7Hus9Y5YrKS0mkycMTL1eJZyoKAEJspyXzK45QiNIzt6dClI45mQps1YcaQUJaZSFxaAVJtC9p19cPVyvjPcv5XXIfVDQsEypwWl0h+dQMShbIF7AmSR21bD/w7t8fa6BlEklSTlJiLtp0brramreBJ2cjjc6e4l2PGiNlDcLM1oiEvnYTEdKpUZvh07oiHvSk6ynpSklLIL66gSZCztbwCFdp6tnTs4YeTpSFaGhKKs1NISMmjSduS9n6dcLM2RuePqRCvaLu2hAWyumLScioxsHPB0dL4GZhTUF+WS1xiOhU1CiwcvenU3gVzY10U4lyu7QyhzqU7Q4f6YWvWujFVNJSTklGKob0zDlYmz+6jpKEsl+SUDErqlNh6tqOduyPGelotvqqU1JCRmkJGXjka5i507uiNvekzyPOKNhMubytYINxb6NecnppCVkEVmhYudGznhcNzQPXit6uor8inoFELWysrLAx1aCyK51JoFBqeAwnw74SVqpac9GQy8qvRtHCiXXsv7MwEv/odONQUF1BQLcfawZ7/h72zjq7q2vr2E3cX4m4QSHB3dw0SQnGHwi3Q0kKBltKWtlCKFHcL7u4kWJAggbgRd7fj3zghUCr3FsI5lL5f9hj8Q/bae6/fmcueNdecFka6VX2hhKKsJJ6Fx5Apz83r7EltJ5vKYyOKuhQOC6RCslITiY17Tl5ROZLKvl5+6WDnXhsPV1v0VQVkxUcRGZ9MsaoBjh6euNjVQk9dQsrjq1wIy8Detw2tvZ3REOYTFxNNXFIWMg1z3Dw9cbI3+QPglFGcl056sQxjUwssDTRfTCRT4omMSaRQaoCzhyfudhYKg3vyGikTFkiFRaQ8z6QUfWwdar1KoSsTlZCeGENkbDpSfSs8vNywtTBETSYi4+ktjt5OxaxuSwa0dERakkNcVDTxyflom9i+uNeyKijsK9OrIDsnhwKROhYWFhhrqVWmBS3JTiE6Kpa0Yhm1nNzxcLHDSFtxdqcUWCCvk0xEcU4KURGxZJZpYOfqjpuTNXqVabzkbrv5JMbGEJWUg5aZHZ6e7tiZ6iItSuPWjTs8ytWlfZd2+NTSpCw3g7ioSJJyK9CzcsTTyw2rSi88KWX5WcRHRPI8qwIjG2dq13bGTG53vIiOnxQdSVxyAVrmDnjVccXKVDHpid8PLJBSXpBLTnYRGpa2WBnJD9MKyE9PJTVXiLmLG1aveYWJyzJ5cjmYh1EymgxpiXp2IonpeYilL8ZsUMfA1BYvn9rYGGlVWZ4MQWkx2Rl5SLRNsbOVH4WUISzJJykukpjkfDRNbPCs41V5nEMBIUZedZmKhgXyB8tT9uWkJ/A0Ip7iCg1q2Xvi7e2AgaZK5dnnwuwUnoVHk10kw7SWK3V9XDHVVaU0J4n7Zy8TV+JI30mdMFcRU1qQSUR4ROV4YObohW9tRwzlg4VUSFF2Os9TizHz8MLmd555MkTlhTyPieBZYi465nbU8a6N3Su9323EeF+wQCYWUJCbTlKZNp6OVrzkuvKNyOLcNBJSS7Bwr6q7TExhejSXzpwix60/E9p7vNpAlImFFOekk1WsgrWzA3rqMsTCUjLiwnkam45Q0wA7T1/qOZm9CFAtdysvziX2SRjxOeUY1nLHt4EbxgoCy8qABTKJiKKMOB48TaBMniWtcgEhj8mnjY1rXXzq2FZuRsjTHpbmphIZX4ZDPQ8sddUqPQvyEu8SeOQK9v1n089dF7GwiMSIpzxNzEHD1BFfnzrYGf3BM6AyIGUGEZkiXJwdMZLbt0RAbmoM957EI1Q3xNm7Pt72xgrxQKtsW1Ip8fHxzJo1ixMnTrybIf9VaZkUYVE6zyIzMK1dD0dDDcTl+USHPSYhuwSJWL7ZUWkkqOg40byND+aqJYQc28BZoS+z/btiqCYiPymc+2GJCNXNqdu0AU6mOkiFBUSFPCCxqBxR1XPkG8JqpjY0bNwYWz350YMCnj16RExaAdrWXjSr76mwDY2/E+v9wgKZmOL8XIqKc7i07htWBHmz4/wX+Bi8WCz8+ZJUnh8vKCkm4tgqvtmdw8xta+nr+ftJjLQ0kjVz16AVMI+xTa3RUBEQd30HH0/ZjnXANyz/rMOLiY0Cr/cDC97igyXZXNsZhKhxC9rUtkK7Mo7Bh3spGha8S01lwhzuXbhGuW0TGtW2Q/+1FJTv8lxllVUmLHjbby5Le8rt0DQs6tTHw8HirzNyvO1DlXS/MmFB9T5ZRk78PYLiBHjUqYuXrYlC6Hr1vuXvSykcFvz9K//7HeJiwp8+JqFEB2+v2pUB4j7kS5mw4K3rLSsh5k4Y8QVquDWth6uZYo5HvfV3vGEBpcGCN3z/72+TUZaVwtNHcZQb2dGwidufovxX67FKKqR8z4K3+/DynGQiw55RoO9O88aulbuZH/KlDFhQvfpKKMyI5+m9Z6i5t6WZl2I8T6r3Lf+71PuCBW/17ZIKclMjufgkG9+mralt+WH3eYr2LHgrrf5wszz+TUbUDU7EGzC0R3NMFOMw9i6f9F/LKh0WvPVXyxCXpHLmcgi6nm3p7GXx1k/4UAq8X1ggKSM+7D5R8XEcWbOci5n9OHrna+r/V1ggJD0qjKdxCdzd9Qvrnljw88GdDKr9OiyQkBm8iU/WlTN31VTqmWlQkhTC1uVb2X8tAa++n/Lzgk4Ya/03IFG9n+KDgwXyZC8yFXn2jn/F9SHBArlgcg8BlX+JeB8SLKjCqCh0O0dJFvzhwYJKy6uq7YffcD8oWFCpmjzBlcq/wfSU6llQneby0onj39DlfViw4IXacv3+Ddp9aLCgOrb6T5b5cGDBS7v78OcpHyQseDVeyKcqH/5Y+yHBgpcdnkzlw1fuw4MFVfMU+TTvX6Df/+pr3y8skLss5udQKJASvuczpu92Zl/wov8BC6SUF8k9CwTk3NnMiK+f8uW+LQz0eg0WiNLZM3cJYU3GscivPurlKZzYsplIFR8sMkJ5pNqWJYs6Y/J/Hhb8k0Pq27/7Q4MFb1+Df67EBwUL/jkZ3vrNHyYseOtq/GMFPjxY8I9J8dYv/qA8C9766//ZAh8iLPhnFXnzt9fAgjfX6q/u/NBgwbvV5v2U/nBhwfupvyLe8sHBAkVU6j0848OEBe+h4u/hFe8XFrxWoYebJuD/qxWBr2CBDEFZESXlYkAVLT0D9KrOMsuLZV//hW4zbvLFvq2vwQIZJRHHmfH1A4Z9M5sOdhB54QCbHqkxaUovotb9yiVRa779/8Kz4D1YiwJfUQMLqi9mDSyonnY1sKB6ur0sVQMLqq9fDSyovnY1sKD62tXAguprJy9ZAwveXr8aWPD2mv2xRA0sqJ6GNbCgerq9Sal/CBbIeLBxAsPX2rAveGGVZ4GIxNCr3IzIRibTwrlpO1q4m6Na5euXeWUF3T+5xbzXYYG0hCurf+C4tDlfTeuK8OlpfvzpKq7DhtPVW49LazdxW9yIWXN6UdvOVKFB5j68Ywhv8nN/OPfUwILq/xY1sKB62tXAgurpVgML3k03eekaWFB9DWtgQfW1q4EF1deuBhZUT7saWFA93V4vVQMLqqdhDSyonm5vUurDgQUyAdG3TnEuNBWk2nh27ENnbyvUqqLI/xUsqMi4y9JvjmE/cDIj29vweN9PfH8gitrNamOmXkHo+evEiO3pMX0y0/s1xVRTTWGnlWpgwZuY13+/pwYWVF+/GlhQPe1qYEH1dKuBBe+mWw0seDf9amBB9fWrgQXV164GFlRPuxpYUD3damDBu+tWAwveXcP/9oR/DBbc3zCOgHVyz4Kv/kfMgt8+O/PKcrp8cosvA7dXBTgU8+zIWtbdUGPylxOpY6JOUUY8kXGplIskqFHClW37eCCuy4RP/ens44CuAtMn1sCCdzPKGlhQff1qYEH1tKuBBdXTrQYWvJtuNbDg3fSrgQXV168GFlRfuxpYUD3tamBB9XSrgQXvrlsNLHh3DT84WPB4xwym7bRm7fHPqKf/95kKsm/8ysCF95i9bg19PPShPIkd364gwTWALz5qiG5lbuTXr2JOLV/NdUlLvvxPG4w0/4+nTlSejSjlyTWwoPqy1sCC6mlXAwuqp1sNLHg33WpgwbvpVwMLqq9fDSyovnY1sKB62tXAgurpVgML3l23Gljw7hp+YLAAMh6f42SoHn2Ht8JSS/VvjweUPb/HgStptOjbA3dTDfKeHOGbFQ/pv+RL2tpqo/anbCgCooLvkCh1oF1rR7QV6FUgF1PZngUSoQCRTBVNTfXKuA0yiYgKoQQNLS3Uq45mKM8sXjxZ/k6BUIqGtiZqCs4T9d5ggUxMRYUENU0N1NX+3s6qralUgkAoRlVDye8B3hcsqPz9RTLUNdVRV/0jjKu2Un8qKJMIEYhAXf4bKdG2lQ0LKvUSy1BXV6+0tb+/ZIgEQqQqamhoyNv535f4uztkUgkikRgVNXXU1RV37Er+XmUGOJRJxAjFUlRfaieTIBKKQVWtUk9FaPNn7WRIRCLEUlCTt1ukCEUSUFNDQ8HavbeYBTJp5e8vT3Olrq6hJN3kg4MUsViMRKaCuobGX4y/f2epb/535cICGWKRCIlUpbL/qZxHyGRIxC/sorJub2F88vYn10XepjU1/vsmyKv7UENTUw2pWIxYInthh2/xvr9TUZmwQCaVVuokRQ0Nzb/f8JFKxIjF8valjqa6gjZvZPJvEFf+VhpamrxJr/t3mr3+d2UFOJTJv1ve96CGtqZ6ZRpYqeRF362qoYXGnya0VX+XzzE0/+rvb1arF+ODCJmaBppqqkglIuQ/ibqmfI73Zs/4u7veByyQ25JILEZV/YUW8tTXErEQsVQ+Z37Lfq+qvcu7fk25Db2hDpVaCkXI1LXQUn/DQn8nXtXf31vMApm8/xMgRh2tN2jDb/j5fzHUyt8jRCxTRUtL42/Xe9V9z/uGBTKZGEG5CDVtHf60X13dSvxVOZmY8nIRGjo6KNjU3vgr/6FjCG/8fX99o7SUoA1L2JPXkaWfdsREwV4Db/J1SoUF4jJin0VQpGNDHZdaaKnJKEx8ws04IQ2a1cdKX6uqQ5NQkpdDZkYmheViNA3MsLW1wUhXnfKsJJ6n51IhfVEbFWQIJTKM7d1xsTRE47UeUVqeT1xiEkVl4src0TKpBia2DljplhL5LAUjd28czfQUOol5P7BARllGDI+Txbh4OqAtLCQjK5eSCjFaRpbYWVliqKuJrDyPuIRUSgWiF1nvVUAilKJrZoOjvSV6r6fdlAnIio0lrbgCqVxVGWjqW+Niq0VyVAJiYztc7c3RUaJNvh9YICIrNpwkgREuDiaUZmWSU1iC3JxUZDI0TKxwsrVEX0sNQUkBmakZ5JdUoKpphKVtLcyM9X5nY5VGKC4nIy2ZjNwSJFIZyFTRNbbEylBMYkI+RvZO2FkZKTQQ6ettWbmwQER2XCwp5ZrYO1ihKyslIyObwjIBanqmWFlaYmqgg/prMzJBYSqPH8UgMXWmtpsdxjpqiMsLycrMJKegBLG6LuYWVtQyNUTrTyORmKK0ZFKy8imXyFP4ylDRMMG6li6F2dmItMxwsKuFobaCJuVKhQVi8pLjSC5UwcLWDitjbSryUoiKSkPNzAFXFxv0NOS/pBRBaSEZ6ZnkFZWjpmmAuZUl5ib6lRNfiaiCotxssnLyKBOrYWhmSS1L09+33yqDkE8uZeJSksIjSBfo4ujhhrVOOfExyZRrmuDoZIOBpuKWHu8HFsgQFOaQlJyFTN8M21oGVBTkkJFTQLnkhR42Fqboa6sjlWuVn0NGdh4lQtAzNse6ljlGupp/mMjJgVYZBVmZZOcWIlTRxMi8FrXM9SjNSiGtQIq5nSM2JtpKmwAqExaIy/NJep5GqYoRLq526KmDqCSXuKhoMsV6eNbxwspAs3JRVVqQQ2ZWDsUVUrQNTKhlVQtjvZdjsXy9J6Ig4zlR0emoWbpSt7YN2n+cTMjtDinl+elEx6Ui0LfF18saUXYaSen5aFk64mJtpLBFr/JggZTSgmxSUrLBwAoHS20KM9PJzitGqqGLsYUllmYm6GjIJxQyZFIheRnJxCXkomfvQW1Hk8o6SsVCivOzyZLrKrdDIzMsrSwx/gs7lLfv/OxM0rPyEaGBoYkl1pb6CAsyeJ5Wgrm7F3aGmm8yfXvje5QDC6SUF+aQnJCGxNQBTwfTyrExNzWR6Ph8LOs1xN3895YjEZaSlhBFVHIFLg0b42QgpSA7laTMQuRDqfyS92mo6mJp54idhe7v22PlbyCiMCetsl/VsfeiroM+RdmpxKWVUsvFAztjxWinbFggEwspyEwmIa0cO+/aWOqoICgt4HlkJJlY0qiBG7ryYU8mRVhWSGZmJlkFZahq6WNeywYbM/3XwIgMYWkesc+ekioyp2kTb4z+IIMc7Mifn5WaTl6JAFUtAyztbDDRkZIZG0Wqih2NaluhqUBe8F5gQaU+BcREJoCFMx7WWuSmppGdV4RYVQdTK2usLE3QUpUhERSTEhlNtlj1xdpDRR09EztcnUyRo67fLhlScQV5mZlkZOQiVNHC0KwWNjZGCDJiiEqX4e5TBzNtxY2tr7/9fcICuV2UZEYTGiPCp4kXpMeSkFOCTE2+SSNDRdMcN097tAW5JMQ8p1iqWrm+kv+TA2VNS2e8HSx+t/iXScpJTYgmNV/8AoJJVdAzscHJQZv4kEcInBrQwM7wjfsvRd7474QFohSOLTuAev+xdPc0Uugi9k3FVR4skFGSeJs1W27g3HsI3dz1EVXkcWPnD3z9wIaVP8+hpZ0R8jFYVBDLiX2neBSbQE6xAPTM8e0wCL9OdSi6fZi9p2+RXiFDRU0FQfZzHqaK6TFnKZ92q/u7RURh2DHmrTpAodSg8v+lYgMa9xnOwJYGXNy6nQzHPgzvWR9zPcURwfcCCwR5XNm7jdtqdenbwJTY27e4F5dIXlExKmaetGnXna4tPdHNe8SmLUeJzS5CqqKCVJBHdHgG7t0m8snkXrhZGvByySUrj2XrzG+4VqaGnqFu5YTH2KU740c2JvPsIS4X2uHn1xF3a0OFkfo/2uT7gAWiwmj2bzlMmXcPenvL2LFyJ08yijA00EYDKYYNuzO6bwecdIu5c/UKQdceky6HCTJjPFp3oHfPFjhbGv6uIxTnPGPbpg1cjSxGT05IZRrY+XSkf1cXwo+fJ9u+OT27NsHRREspCw9lwgJhYRwnd5+j0NKHNg1rkRZ6ncsPwskqKkGmZ4tv4w706NAQBwuDSruQCop4en4X3607T60eE/l4RFdc9SuIuHmFizdDiEnPRaBhiK1LU3p1b4ePqyVar2/9SHK4vOpXDoXEIjA0QFcD1E0a0H9AC0TPQ3mSZ0D7jm2p72ymMDtUlmeBqDiR84dPk6zjRtvWjbDWLCPq2jH2nIjApUcAwwe0xkoHhMUZPLoTxIXr90nKKkZD3RS3Ri3o3LUlXlY6ZESHcev6DR7HPie/WIyRgzcdenWjZV3n3y38pWIBJSXF5Kc85eimvURq+zJiYgCtHaXcPXqS25k6NO3Rmaaupq/a/ZuOC//tvvcBC+QTjbiQa1y7n4l902a46WQRdCWIh8+zKBbIMLL2pku3rrRtYEd5wmOuXb3G7egUCssl6Ji60qZjZ7q0rIOZzm/TP6mggOiwBwRduUFMYgalYnXMXHzp2LMD1uLnXA+Jx7ROa3q08kRfSVseSoMFMiFpj29xOjgGnbrt8evgjpa4nIS7Z/h1w34Szdsw+5OxtLTVJC85trKfu/04mpwyEZomdjRs25WurXywrlygykFNEpf3b2f7oTjqDZ7MxxNaYvw7g5AiLC+jpDCH6HsX2HkqFK1mQ1k4uj1qyY+5ePEm2Ya++PVrgbmWYiCfsmCBVFBIeMgNrj7Mxr1NW1xEcZw7fYW49Fwk2kZYe/jSsmMXWnmZIS0vIT8nmZDzZzh+NZuWH01iTC931KVCshOjuHnpEnfD48kXSNExc6Rh+270aF0Xs9dAp1RURlrsIy6cv8K9yFSkMi3MbWrTpkcbXPXyuH0pBBXvPgzu6IEi1yHKgAUSYQHR929w8XoaPv360dRBk5y0BO6eOsix2+X0/+or/Lx/sxy5511O7AMCN6zjxHMzZn7/Dd2sSnl0/RiBF54glBN8iYD8zAxyxc4M+89sPurk9NsiTu71WF5MXk46YcHn2HUohqZj/sO0Po5kxj7i+Ok7aPt0x7+DJ1oKWMMpFxZIKctJ5vaZE4QWeTBiXDt0inNIib7P4U37Sffw45tPB2GhKUNYnM2zoPOcvP2YxNwSVDUMsPNszdBBnaltpVe88vGsAAAgAElEQVTZMqWiUhIenOOXpRtJcRvMz1+Px/nFn6oIjJTyokxCg89z+doTcopLkaoa4dK8PT27NEIUfpYdt1QYM8MfbwXBFvmL3wcskLeplMfX2H4qnmZDBuJe/pAjJ+6QnpVFuUwf6zr16dirDy2cdSlKvMnPk5cS5eCOpTbI1PRwbuTHxJFNMHhdLrGAzKibHDgaREJ8OuUqWhhZetApoD8+ahHs2HuXOn4T6eVroTAg+s/AAhnishyubVvHKZUuLBnrxsX5c9kZL8LG1qgSFqiZtmLqHD+sMm+xbc1eIkQalRtoktJsnkal4RSwkHVTuqD/ss3J4U1eOCu+msfVPBvcTdURi9RwatCHsWOak7D7e/bmtmHRzG6YKJJMveHk5t8JC5Ahk6lUEpp/6lIaLJCWcnXzDwRGODB7wVB0U54S+TyGc1t+Zlt+Ow7tXEwbhxewIPXiTwz5MpyJK79mSAN97m5bxMyj2ixbN592Toaoykmz3GwrMgnatYvD6ZaMmzAQHxtD1F8NChIiDixn2V0YPrgHtmb6GJiaY2Ek360TE3V2BxvPF9H/45E0czZT2K6v8mGBjOJnp1mwOoTGw/qj+zCQw8+sGPufAFq7qhG0ay3bbqsy6tMJtPOyQhNppZeAChVEBx1nx6VEGslhTUNnDF6buFUkXOCLWZepN2EQjV3NMDY0xtzUCB1NdcoTLvL1zzfx9vOnXws3jBQ04Xv/sEBI7OkN/HABhk32o4HkNl9sDqdJl/Y0c7PGSN8IM3NjdLXUyb4byPwVF3DoNYZxfX3IubiF7/ck0HHSZPza18HktdlHXthZ1u4OwrJpN5rWscfY2BBzU2P0NFWIu7aHDeeL6DSkH+187dFRlE/ka+IpDRbIRMRcPsDWoAya9+6JVWYwe08nUr/PYPq1sSPy1E42nU+j3cgx9G9XF2NVIRnhNzh04DDnz4XjMXwmEz/qiU1+ED8tO4mab2cC/Fqjk3aDFT8eQavNUMYO64SrceX2+otJTuFT1n19mGLn+rTt4I21oR4mpqYY6GlS8OwSW048wqJhZ/q088FcRzELD+XAAhHPgw6y/kwG9bp1p52bBskx4dw+eZDj94toN342k4e0w1pHTMKNE2w6chfDhl0Z3qs+FfdOsPbAExy6DGJIcwOu7jnCU4E9fQN646kaw+7dpyiwasGwQd3wsvhtp05clk1cdAzh965zKPAsRR69mT1nIu3djCmIvsbW/ffQqdMWv95NsFDE7Pk9pU4U5ERxPPAoUapu9O3lTXjgFi6lmDJk+niaasWy+eedROk1YsL0ruSc2sbh+wK6TJhEL5cSDvyyiaB8GwL+M4Funqav7Kw06T6BgSeJVvVg+PCeWOfdYf364+TZtmf8EF8Sbl4mvNyaHn174GPzh91MBQ3OyoIF4qIEzu07zt0MY/pPHErDWhoUJD/lzJF97Lj0FP0GPZkxfiRtLIoIPnqIozdzaTQ4gL6+Glw9sIdjjwV0GzGWIa2cQVBI1O2r7Nt9mBtx6rQbNJYZ09tg8jsN5J4HyUSHPeL29bMcvJmCp98nLJvSFRNxLg/OnuHCgwIa+vvTpba5QibTyoEFUgqSnnDm0BniVLwZ2MWC4MBDPNFqwawpndHNuMeOHSdIMGrPgk+6o5UVx8PHoVw/fZ7gCG2Gz53HhL4eyAqSuH7sAIduldB1wji6OJVzNnA3R5+oMGzmdPrVs3i5YqM4NZLTB/ZzLcOU4ZOHU08lkaPb93GnxJlR47ohenSJ4Dgd+k32x8dcMTvk8pcrHhbItQvn7OFjhGn6MO2jDqhkRvHg7j2CTx0nOMuGmb+sYFg9o6rFqoSy3CTunDvErv1XKFJzYcTSpQzwMkB+DEQqn7TIxBSmRnDp+DmiRR4MG98HN6PfxgqZqIzc1FhCHz8h5NI5Tt0QMGzhEmYM8EScl8Ktc4c5nWTCmAnD8DZ7d+2UCQvk3mCJoZfZuO06buPn4u8hJvzeQ54+DObIvsto9/qUX+cNwUJDQEbMLdYsWkNW4/F8P6U1OSHHWfrdUWqNX8D3Q+vLSQEFKRGc2rGegxdjMG3cn/mLp+Gu/1qjle/0PrvK6tVH0Os+g096OZJwLZClq6/gO/EbxjcqZc+vuyhrNZlPenkqzLtA+bBASlleMqc2riVE3Izpo105tPBbntWdwA+T2qCV/YQdq1ZzV8+PlfM6U3HvIJ8viSZg1STc1KXom5hjbqxf6Sn52zJMhqAok3M/z+H7KG82rvkEF0EEW+Yv4pzeULYv7cCdX9dxU7UJn87sjYUCPfdezYukUuLj45k1axYnTpxQ0Aj058fIvXTyIk4wZ/Zl+q75kR7m0Sz+aD0moyYywNcYdR0DzC3N0ZNn4JNJkUrlHmVyqFdK+Nl9bLhcQK/J4+hRx+w1LiUhP/wkCxYfpfHMhbS1lKJmaIG1uVGld0dR/EUWzj5O8yXfMbSusVI21P6XYP9SWKA0G3jjBysLFkgLw/j246/I7fgFXw+tj3p5HiUSIc+2L2TmZQNWbviaNg7GlbAg7uS3TF1XwuyVM2njZETGxV8ZvzaLOcu/oJO7CZVtUSog9voeVu59TueJE+hW3wbt112aZUWc/X4xgeEy6rmZUiQToWNXn26dWlHP0QyVrBAWLdiBfvdJTOlZDxPd3zsdvbFgf7hR6bBAVs7NzT+x6Ykhk6e2JnjZEp7WmcjiMR1xNNUmN3Qvsz87TJ1pXzKuuw9mlQsquVfHDVYvPY6swxDG96yPpcHvB8+M4PWM//Ep9Vo5olVRioaRLQ1bd6RFPUeMtPI5Mm8RF4w6M3tsV9wt9ZXSoJXuWSB8ztbPfyTMritTAjqhdm8zi05H42xnjaYQ1LVtadSxLU19HCm9t5dvt4fSYNBo+rfzRPD4GEu3PMRnyAgGtX99d0hK7IWd/LrtDroOtujoSBAa2NG0ZVta+DihVxzGmm93IWo6gOF9WuCoQEr/0vSUBQtkgjQOrtnM7WJnAka0oejOcW7m2dGnbyd8nQxJD9nP0k1XcOwxhoCezTEsjuHUsQtk6OojufsAWb0e9BrYBZ2IQ2y6VEiLPr3o1MgBNTkQWLiUCOvujB81kIbWuq9aUVnsRRb+dIZiQxOsjdVQUdXDrUELWjeph51ONntXbuOpqifD/HvSwKFq4lndxlpVTimwQJjG0ZUbuFFqz8CPBtHISo2S4hJSQs+ybt897DsOY9zQ9lhrlXD3zHEuR4ho3r0rbepZUxZ9heUrzyD1bk9n13IunnqEaYNWtGvmjKbczb6wDBVDK9zdHLB4rR3LxPK/lVCeH8f+9TsJlXkyZvJHtHc3QVaRysl1W7ldYkOvgMG0cjFUSBtWvmeBlNT7p9m45x5GTXoxtpshJzYF8qDCiWFj/fDVS+Ho+l3cL3fGb3RHsi4e4nKiDr1H+tPOsYLL27dzMV6bruPG0Mv7t0VaYXI4D8ISULeuTUNvB6RpoezddppE7bqMGNuZitCzHLmegm/3AQxs51E5Lin6Ug4skJL1+DLbDl6l1LUrMz9qh35pMncuXuVebD5lelLKVE3p0nMQzdVj2Ld9N6FCD8Z+PI5GllJig06wJfAaOi2H8Il/C8piH3Dx0gOyS1UQFgpQsWnMhOlt/wAL5J4FpRQXF5L04CI79l9F3GQ4i6d0x1RVSmbYFfYeuEKhcy/+M6oVxgpgfEqBBbJyom+cYufhu5h1G8MAs2ROnL6PUZcARrV2pCIjnKPbd3MuyZZZ30zEU6uU/Pwsnlw7z6HTsfgOncbkAR4Ux9xl346dhGo2Zd7skTjrlhFx7Ribtl3BtP/HzBtYvwqYSMiIfcTp49cotWvNmCHN0ClK4vLhfQTeFjL4P+NwLQphz6F7OHQfx9guLgrzCFI4LJCUEn3vCtt33sC622gm93ZDVFJEQU4aD68cZ+PJdPyXfMswnxeeBeLyPCLuBnH2ThS6pvpUPHyOy8dfMrD2S1dkGYKCFG6dPc6RMDF+E8dWbhS9fsmkYgRlxeTn5xBz7yrbd96ldsAcZg32Qk1cTPTdS6zfchPvUR8ztq3jO/d3yoQFwoIUgg9tZm2QOUvWTcNds5zC3HxykiM4uGUH4WY9+WWRP5bqFaRF3GTl8v1odpnI5wNqkxd9my0/7aSs23SWBjRGWJjKvYsnORVRTl1LKfGJWgydPwOv17bKZeJysuJCuX4vE+9uvfE0FPD8SRAbV5/AtNd/mNHNlKD9a9kbZsWXP07GXVcxHaDSYYFEQHbMdb5fvBPzkV8zzu4R/5m4k1YrtzO9iQmi0nzuBi5l1kExP2yeh3HwCsZvLGKovwvFSQUYu9SjTccONHB+/RiCjIrCZE5//wVbhZ3ZvNgfI0EW59cuYUtaSzauGoIwaCezNyQycekCurm87sKhmFHjfR1DkAiLuLl2Ll88rc/B9eMwiDlFwLT9uHdvgUFZLmo65ni37kqnJu4YVUEReTvMi73C8u8OU2vALKb18/zdEQ553KaE86uZtegWTYe1g/w0ii3q0L1TR5rXsUZdlMWeeR9zynAC2xZ2QU8xpvbGwtfAgjeW6vc3KgsWlEYcYeK4PbRZtpKRTW3RrXTtlBG2aSYjj6iwbP3XtK2CBYLkYJYs3Ei5Tw96yj0L9h4g0XkQn0/rgYOhduVAK8oLY9mXy0mt7c+8Me2x1v+Di7ckm/3fL+Fwojn+fu2xUEvj6I5T5Lv3ZsH0Pjga5LJq5kIeWvVhyYwe2JnovPNgIldS6bBAmMqGBd8RotmB+VMbcWvNN5yTtmLGyC64W+qQems7M2efosEn3/BZQHNqyV1JRXmcX72EnYluzJrjj6+DyR/OY0mJPf0zc7el0GZQDxrbqRBx9Rinku2ZNmsMbT3Nidgzny9OmzL36zG09rTkN75fTUP7i2LKhgXilOt8MucAtXqPZGw/H3JOr2bZhRQadelKAxsNIs6c5EaRI2OmB9DUPJvAVXuIUHOgbXN7UkNu8EzgyvAxA2jqUes10i4i7NRmVh2Mpnbb9jRx1+bRpfOEZJrhP3kEHbxUObD0R25JmzN1XG98neSuXIq9lAULhJn3WbVsOznO3RkzuANWKiWUyrQwMtBCVJjK9X1b2PdISI+R4+ndsBax185wM0GDpl1qk3l4H89tWtNzQGccNYrIKZNhaGiAuriEuBtHWb07GItOAYwb1AGX1wBK7pMT/LD2MioujejYzJHSqOscu1tMs/7DGdrZjeitP7AxQotBY0fRs4GDQibPyoAF4sz7/PT9QQrsWzF2dHc8q3a2Mu8fY+n6y5i1HvQCFmiLKS4ooFigioGBDghyCT23n+1nE6nbayD1teLYc/AequYW2BgIKSyUYuHuQ6sObWnoYYeR9l9AzrIEti1bS3CRPSMnfkR7D/k+cCm39q9nV3A5bf1GMLj9a+6872COyocFpTw4uplt13JpOGAMI9uY8OjsYfZfjsGsbmNqa6URHJqOVbO+jOzrS8H90+w6cR/sfWhmXcHtu9FoerRn5ODOOL/yYJEhlUqQSGSVbs5ZqbHcuXCR28+K8eran0E9fCkJOcbGA0HoNO3PlKEdMFFCh6cUWCArI+zMIfacCsep7whGd7Qn9u51gh9lYlfXB42SCK4/l9Gl12AaicPYtXkXEdqNmPrJGLyNVcgKPc+O/Wco8erOpG4ePA0OJrLMhEa1zYm5EkqmYX0m/gkWvNr/IvXOKdZtO06hjx9fT+mBqSqUpTxk75YD3Cv3Yta8kXgavnsPqBRYIMjk5sFA9l7KovPcT+lhp0pBYTlaxkboSIuJuHOZ/fuuUubUnTlzBuIgZ5ziQh5eOM7WwFA8Bk5hygB38p4Gs2vTLqJrdWbR7GHYaIlJvXuOXTuPUNxqIov9m1f1W7JKyJJfUIKKtgFGWmKSwm5xeP9xIlR9mD5nJLWyHrBryzHKvPrw2eSOGL27dJU/lqJhgaQsi3sXDrDlTApdp81lsG+V70lFFiGnAvlxVzR+i7/F39cYqbic9OjHXL5wD4F9I5ra5nF1ZxAOMxYy0OvF9rdMUkrig+vs2HIJtfYBfDqsEdr/re5yMHDrHCtXX8RxyCxmy2EBIjKe3WDH8vUkNp/GyolteVffAuXBAimFKU85uHoZ5/WHsWVBT15gEQl5yc/Y/fNKbut2YuWi4VhqSinNSeD87i0cjNPDr2dDBLF3OB+ljv/0qXR2UiXuQRDHLyTj1bsTtomXOH4fAhZ8jOfrngXy4IcSeQBU+b5bIdFhD7lz+RIPks0J+HIqrcyFhJ3fytIdUQxdvooBrjrvMEr8VlTZsEAqKCbu2i7m/fCQEZt/obXkJos/XofeqC+Z2cUJWUkmV7Z9zdyLMn7YsAyX2yuYd1afaZ/0wrI8ietnTvJQswvLvh6Bs+5vZ1ckwhJir+7i+3VPaBjQH2/1RA4FhuIc8DGz+nhQFHOZjydvw+fzH5nbzUkhWr3+kPcDC6QISxJYP34WtxpMZ8+n7cl9sI+pX57FZ/gYutbWIuHmCbYES5j6zUIGesvbuAxxRQ6nfvqMX9NasfGX8Thr/b768rg4z458x8y1qYz6bDR1DQq5dPQgQZnufLNqDvWNpASvncPn56zYfmg+nooxtTf+DWpgwRtL9X5gQc7NjfjPDWXGpqV08zR+4R2AlCcbZjDymDrL139VBQtEJF07xC+7z5Eg0sbWEHJislFxa8Xk2WNp4SgvKyH27K/M/TWSod8spE89K3T+eK5UVsKT4AcU6jrR2McOHU0ZT3cvYNruEj5bsZDOnmoc+3wuBwXNWLpgGC7m+gpxj1Q6LCiO5Id5y0hxHcYXI1sjij7D5v0P0HF0wNFcl4zwS2zcn0ifud/ymX8zLA3UKYs5z+yFh7AbOImJPetj8SKq2muXjPzoWwRlGtG8vjuWBlqUR51g8rTtuE2az+Re9Sm+toJpv+Qz6YepdPe1RUcBZwD/aKLKhgXFEUeYsfgGjUaOxb+jJ6LoB0SX6uJZxx1LQx0KHh1g+sKLNBw9ge4ORZw/fJRH6RXo6mhQUpBNiZ43AaNH0K2JK4avjmJIyIh+QmSaGh71XLEy0yP/0SEW/nASm94TGN3Xizvrl3PiuRMTpw2keW0LhSxwX9dOWbCgJPYiP/8ciEbLAIb3a4+jgSrCkgJSEsK5cek81x9k4t7FD/8+zSDiHHvPPcXEtwMtfY0J3bCVBMvmdB/Qg4ZORmggICc1gYd3gzh/NgSxS1sCAvrS0Nn8d7u2FRkR3IorwcrJDQ8bE1TzHrF8/iribDszaVwfNG+sZcmVInp8NIqhrTz4w7hUrV5PGbCgNO4S3628hGb9bowd1hb7yshUkH73KD9uuIJZmypYUDUwiiuKyXoey53gy1y4E4tx3U585NcRyZN9LFxxEg2ffsya3A9nEgjcfoBneDFypB9tPC3+DJ9Kq2BBsQMjJ46oggVCHp/awYajKdTvP4QRfbz5zZ+jWrJVFlI+LMgjaMsvHHqmQvvR0+ntUMK1k8c5ce4RpRqaaKpWUFiqilubfgzpVZ+SZ1c5cvgGWSJV9HSlFOQLsPTpjL9/P5q6mb7q4+VRx+WsQFqcys2LZzlxPoSMcj282/dkyID2mKcHs2bXGUrdujJjVE/s/utKpfraKQUWSPIJPnKYw9czaDlsOK3N0jh0OogCgzr0aeVEVOg1biZDx+5+NNdO4NCOQCK0GzL1k7HUNVEh6+EFdh88Q6F9c1pbSrl7NwXnNu3xMc3nwvG75Bj6MnZqJxyM9P7i6J6E1DsnWbv1BEW+g1/BAlFOFMe27uFKsilj5k+lqdW7LttAKbCg6Dln9+7nUKgq476aQUsbTSTCcvLSEwi7c4MLVx6Rb1KXgDFDae1p9sKWRAWEXjjGlsBHePlNYUr/KliwUQ4LOrFotj822mJS751nzy45LJjAV0NfwoIXtlMZDDEnlYiHIZy/coNEQS16+Y+gTwtHCiPvsn/LPhLN2vLprIEoQLrKdyoaFogKk7hxbDuBt8sZNv8rOtpX9czlcliwlx92xzC4EhYYUpwexZUj+7mdb033/h3QTLjF+QP3cJg4l8ENrDDQ10CQ95zrh/dw8IEqH33+Me2cXl/p/qHNiYuJunWGlasu4zT0JSyQkh/3gL1rV3HVfDBbvujLu/qhKQ8WiMmJucOOb38gut181o1p/srzJDf5KbuWryJErxOrFg3HXE1ATtIjDm0LJOhhNkb2hoiLCynBgg7Dx9HTuYDju4+R79KVwS2sSLh2kotPVen/yRSaOpmg/XKeLJNnoZBnKhFRnBHB/u37uReTToWGEz1HB+DXzJrkOwf4alUQbef/wuRGv7mVV7/HU37MAklZAU+Or+PznaV8u+cb6mlmcfPARgJDZTRq4IyuuIDQy/s5mWbPd5tX0074iFtlbvRt7oSqsIT4K5uZuOAmo7dvZaT3S1cMGYLiDK7t38rei4/B2AJ9iknMFuPZdgSfTemCTs59Fo/9DtlHS/h5hO+7SPSXZd8XLKjIe8K8Ed+gMnQBy0fWoyztCeeeltOsVXNs9UCQdY9Ph35K/rAf2Tm5OSoyCQWxp5k+4lc8v9vMgk72f/p+eXaNjMg73I0zoHMfH/SkEnKf7GXMuK20/mkvn7azIHz/Yqasz+eHI6tpYa5w+f7nA2tgQTX1VpZngRwWBHz+hJlbltDZ7X/Bggx2jpnAbq2eLP9qFHVq6ZAbdpAp41fi9vkG5vWqjZF6Fjs+nc1JtQEsn98bB+M/ewXIA62lpRegaWqJmYFWZTC05IsrGL04gnG/LKZ/fX2uLZrPgVJfFswfivO/ChasIN1jGJ+NaImFtpCM2CeEPHhCeqkeNka5HDkUSsMxnzKmizemOkLubP+BH25p8vGc8bRyt/xzsB+pfCGXSYW2MZamVRHYM4KZM+JbJP7z+GxwC1RCNzPxp0wmfjuRrr426Choh+N1M1U6LAg/wowlt2k6egxD2zgjyctDpGmAmYk+WuqqCBMuMmVOII69B2GfcZ3TkdqMmD6Org0dkT6/wqIvtiFuOoQZIzvhalG11JIKyM3MplxNH3MTw8qjMKUJV1i8YDfqrYczYUhDwvau42isFeMn96WZ178MFvyyH61WAfj3aYcVuYRdPcvRSyFkqNWiXffedGvhjYVBOcEbfmbf3Ux0bR2w1C0n/HIQGTpedB88Er8uXsjSHnHi+HkeZEnwaNaZAd1b4WZl9AdwIqE4J4dCoRrGpkboa2tAeRxbPl/Cde3mTJw8DKvI3Xx7OY/OfsPwa+7+gcOCq+g07MaYoa2xraJrfwULxBWFRIde59SJ60Tna1K3Yxd6d2qKi7k2kRd2sXL/Yzx7+DO6XzNM1Qq4tGMz++6X0234cPq3cv2zl89fwgIxEZf2s+7Ic+r17E9A7zr/IliwksMRqpWwoEVFMCu2XEDs2YOZY7thq5bLxR3r2HdfROO23uRH3iddpxFTJw3C21TE/SObWXcikToDxzHVr35VnSUUZaWRmlWKnqUNtpaG8u1vzmxex54HAnpOmEY/i+dsOHCBQrt2TB3WFVsldHjKhAVHg3NoNbQfLoKH7D5yjVJtG1xMZcRGPyUqT4NWvfwZ1NCI0FPHeCyrw4QZY/E1l/H81im27b+MwL4ebmQQ/DANe28XtIrSeHQ/hmJTH/ynBdCraR0s/hQz5K9hgaQgnvPb93EtXh+/+VNoWuvd3TSUAQtkRc85t/cARx6pM/6r6TQxFZESGcrZU2d4EF+Ka/329OzTkXqOry07/wQLPCiMvEPgtp2EGbRi/qwAHHQqiA0+xZbtZ9HsMZVFgxu/glaVQf6Swrl69gxX76Wh59mIXv170MpTHoVeSm7MQ05uP0ScQVOmzRrw4cKCgiRunNjOvhAh/vMW0d626jf+EyzQIe1pEHtWbuKJtid1HbTJT4zi8d3n2PcYx7gh3WjsbUJW5F32bNhHjnMfPpveDdP/dXTlL2GBjMKkMI7sWM8FnV6sn9Prg4cFO7/7gZiOi1j7UeMqACzhj7DAVJzDows7+XpHNAPnzGdUS2sKk56wZ/mPHCtqzqdD9Tm15SyyOo2x164g+ekDwlM1aTt4MqNHdMCxyrtKnjUmPy2B+Fx1POq5Y6QuJj/lCdu++57L6u1Zu3QUKuGn+HrdVZpO/Y5Jjf8dsEBcVkDY8XXM213Bd3u+or6hmOL8DKLu3+fh0+cIDWwwLr5L4GUpc9YvwkuSD6bWWBtpIROXkf7gENMm7aT5ukDmtqg6tibPeBIfzKdTf0FzwBx+mtwW7Ypc7u1fzoxfc/n6yBraaD9j9ehvKRq+gKUB/2ZY8Jh5I75HM2AB3w+vQ1FmGnliXexszdBQkSIsjuZnvzFcbL2QCwt6oCIqJWTDp0w768i+w3Px+FOaHHk2EwHZSSmU6VrhaKFXGeug9PlFpvgvxXrmRpYOcSbh+Apmr0jhs6MraaEYU3vjFXANLHhjqX5/o7JgQf6DHQT85zzDflnBkPqWaFcGepPyeN0MRh1TY/nGl8cQsjgwYxYnLPqzYEx7bI00Kc8OYfH0FZhMXcacLp7oFd5i+tDPURuzgm8GN8TkZZRrUQmxMTEUatvgrpXM5l+PotqwNwPb1cZYvZxbO35k9UMT5i2eQVPbCrbPWUiwfmeWzO6NvYliglgp3bOgLI5Vn33PM4s+zJvaBY3Mp0RnquBY2xkzPVUiL2xnw4USBs+YSLs6VmiLnrNh7iKCtOVBmQbiaWVYNVERk5sYS2qxBnYOmtzcso0QtXoM7tMCZzMtch8eZv7Ku7SdNothbdxIO/ktsw9q8MnX42jnVUshi7T37VlQFnua2Z+ewXX4eD7qZM6NvfsJx4Ve3VrgaqlF6s0D/LArns6jB6Ibc5XLzw3oP7QnTTwskOWFsXZ5IBXevRnXryHqRVmUqptgayEjeN8e7pU70aN7q8ro9ckhR1i99zE+g8cyuNIkFoYAACAASURBVJ0VF9cs52qJD5PG9qGhy4vUWoq8lOVZUP48iJ9+3EmF7yDG+LVGfO8wG3cGoerdDr/BnfGyMkJDTZ5PXYXilOckpmZQWCFGKs3l9u7DJBk3pNfgATQwSGb/pgNE4UCPYf1p7W2PvqYaahryPM4Scp8nkVGshpW9ESlBpzgVLqBxh3Y087JCkhrCmjXHEdXryeihbSg+uYq1oTL6jPyI3o0V40qvDM+C8qQgfvr+BELPTowd3QUX4xfHBdLvHmHphsuYtx7M+MpjCEKSQs+zcdcpMnS88RvUm6Yelmiqq6KhqUlB5DV27L2C1LUV/Xu1wkotm/P7DhOSbUqfIT2oayoit0iKibUNFsYvsphQGs+WZb8SXOTAqEkj6VB5DKGc+8e2su1KAc37D2VoR7d3dst9P54FhdzcuYadd8tpHTCZrjpP2Lj/Niru7Rg1oAmGKmU8PH2QU6FleDZypjAxkkJ9H4YPaY+troz468fYeyERx06DGNzakvzUQjTNTZGlPebspTC0azenR7u66Mmyub4vkNNPJXQaOYo2qmFs3n8VVd9eTBrWCQXGlnvV9JUCC6RFhJw4yN6L8fgOHMHA+oYkJSSSXViBTJDPowe3uZ+hRvs+/vSuq829k4e4EKtO94AA2jmpEHrhBIeDkqnbfRDdvQ1IS05HIJFQkh7L9UsPyTeuz+jp/alnoUVBdiYlqoY42cnTccrHcwmpt0+ydstxCusPYfHUF8cQBBlPObj1ALfzHZkybzR1Td49aIEyYAGlKVzav5c9t8oZ+vknNCaCA1sDuZpmxMDRfnSS70yqqaAu92h5mfO+EhYcZcveh3j6TWPqAE+EGZGc2reHs8+NGTX1IxoYlxBy/jj7rqTRdtw0BtfVJTldnpqxFlaquVw+spuD94po0WsYgzrUw1hbBVV1DbQ0VckIv03gtuPkO3ZlztSumCgmtJLCPQvEcg+dE7vZejmXAXMX0N+zale2PIs7J/ewdE80QxZ/x3BfIyqKckmOiia1uAKxpIKMqAdcP/MUp4CZfNTRBztzKRHBJ1mz/iquw+fySX+PKqgsoaIoj+S4DCTGtri9PFcuLiLq5hl+WX0J56Fzqo4hSMiOCmHvqnVE1BnNL9M6/Tnd51sOwsrzLJCQF3+fnUt/4LbnNLbP7sQLh7MXsGDn8l+4o9uZ1V8FYCbJJezaAX4+nMagaRNp725MRVY8l/du40RWA776oj2C2HhyhFLEFQXE3brEjRh1+kyaRtemjqgUpJGUJcHK0ZTc+6fYfiaL7tPH0tRak+K0SI5t3sQNmrN0wSDKbu/hu02P6L3kZ4a8HvDgLXV7/XZlH0OQlBcSfm4jn25IYs7mn2lrXsSzkIdk67jQ2NMcSWE6F7at4VxFe5Z8XIdLq7aQWs+PyT3roCXK5+mF7Xyzv4DZa76lrXEhz+LT0bd1xbLkMV/N3YXZkGlM6+qGhriIxJv7+GxdMrM3fk9jyW0+m7Aeh4+X8GVf93dQ6K+Lvi/PAkFBBEvGfk5yx8/ZMqkB9wPXsjPCkAlT/XAzVqUg7hoLPt+B7aTvWDLAC1FJPKvGjOCE5+ecW9Kvym7l2T2FZCZGElemR10XPS6vWMoVne58MbolRmpCEm7u5otldxiyYh0j6upxf9uXfHpIlzWHvqLe/3AiUriwL1KmV4bMr7neUgFlwQJh5m0WzvgZ/ZHf8p8ubui/iFJI2Nb5zDilwte/zKWFvTwbgozU2/tYui8aD193nMy0yIoPIyTDjkkzh+FrrU/5k734f3aG/ouWMryJLbovo0/lPmbu7NnccRpP4NTmhOzdzsUYqN+6HuaybG7fS8Ohw0BGdvFGrzSM+XN+RdJqLJ/7N8Fc/91dI+VSKx0WyAo5u2IZxzOdmTFjEAapQewJvIemlztOpmpEhz1D6tGdUX2aYGOkjST7PkvnrqesSQAf+7fE2vil43YhZ5d+xoaHFkz7ehK14s6w4WQC9t61cbfQIlW+Q1erHeMGd8DFVMTZ7z5nR0kL5n08AB9bxeXLfp+eBRSFs+KzDRQ07s/YQfXJux7IrqAEzNzq4mqpRsr9SEQO8ijzbdHPuUfgyRuU6NnjZmOCMC2SJ3k6tO8/gJZW+excvIynRu2ZPrkPhJ9h7+kojDw8cLfWICE8lhKTBgwe2A537STWfruWTPe+jPPrgLuF4g9kKQsWSIvj2LFmB1FaDQkY6EHYlp85EqVBs27tqWNjCCIhMgNz3L3q4CTPW/wqD2c2535aR7xVa7r2aULh6ZUs2/8M25btaeVjj5ZMglhVk1pu9fCyh2vLlrEn1IDhc8bQSC+K3fuDKNSxpp6bZeXEO0pkTdc+PWnlpsLJn9YSXOqI/5iBNHdXDIJWBiygJI5dy3YRpVMbv496U9/mRdCjjIcn+WXHdUyb9mekPHWiahZn5RlMLj/HpUlbWnpZoS4TIVYxwtmrNq4WUu5dOsvVJ9lYOthjTgFRyQVYN+xIj1b2PN23jsMPxHQaPZa+rdxfePyUJbLrV3lgSjv8Rw2jjasxMmEmZzev51yqCb0DhtO1jmJ8/ZR/DEFEbPBhtp6IxaHNAD5qZ8CdY2e5HVuIVR1nDFRKSHyWiq5TE7r3rEteyBWu3k/BwM0ZSwMJKWEJiE1r02VAWzSenGLtxhAsew5jbF8r7p+/wP1kMa7OjhhKswiLzEDHtSUD+zSl4t4Z9p2Lxq37IIb38FFo2rqXfZ5SYAEiku+cY/eJEDQb92PKgCa8ik1WnsONoAsEJUG7rv1oZa9C7IMbHD99mxJ9GzytVYiNSqDCoj6DB/XEt8pm5d9bnBTGiSM3K48hjB7bHGFkEGu37+SZVlO+mDaWBpbynWQJaXcvsG33OUrq9eGzcZ0xUZWSExHM9p1nSbXowBcfd6Py1ne8lAILJEWEXT5G4Nlo3IaMwrfwOqt/PYO6b2f6tnJBXSJGqqKNpZ0rXnWcMZTXQ1zIk6un2HP4CW59xzOmpzvqoiKi7gVx6EQIWLvgZiYiMjIRoXVzRvt3QBx1jhXbT6LacAhTG6gQuHE7UVr1GdyjESaqYkRSdQwsnPH+f+yddVxWd///n/RFd4cgICUgoSh2t7Nn53TmZkwXujQ2N5cudOWmm9vczNnd2CiioIhSIp0XXH2d3+MCp2ANvWG7v7/7nD32j5zzief5nHOd9+vzjmA3ChMPsHrdMRw7jGXmoKb1JtLXdxiCoCzlStweVm9IoOngyYxp51ktXMryObPndz7ZkMqA+W8wuOn9wQAyMuKP8OfaE3hNe4W+fqZoKnI5u+MXvtmcQffX3mDIX+UWhUrSTu9mxZvrkLV9nqULulSX8FSXc/30Hr7+9jCe/WcwrV8TDLQV3Di7n1Uf78Rp5AvM6RP0H+cKajixAGQFN9n780rWpjXj0+XDcav6LdVQdOsKv371FWclHVk2fwiOhkqKMi6xafWfZJm5EhjshDL3FqlXSmiiy+vT7l4STJW0kMt7N7DjIgyZNxkvVQ5Hf/yUj36v5PlVC4g1u87aHzaTbxVCSx8LSm+ncv5GJRG9RjIk2pLTv63k68MmvLRiPpGPde2o+8Pc0GKBLnFjdsJO3l32J+HzPmRMkIa4zT/y8ykVbWIDMJXlkphwm9CxM+nnp+XoT1/w3RmBjh3CcaCM5KTLCJGjmPtMAAWnf2P0W2sIn/k173exJW79N/yeakDzpoFYa0u5kXSRfO/evDymJdJTvzFp0RnGvr+YYWG1a8XUnc6jz/xnxAIBtaKAnUvm85WmN+vffobiMxt5b+UhbEJb0tLPgtuXz3BRL5gXp4+kiZUeittxTHtuKXYTPuCDwcF3JqBrJ59fFk/hrdSmbPr8ZfQPreS93zJp0bsN3hYKEs9epMSlG6/M7IK1qpDf3pzJd6XPsP6LZ7FvAK/lx90DUSx4yhXaUGIBmiJ+/1iXjK8ri6Z0xtVKl5BQIO/8Hv68pkfnnu2qkxdWLRQVeVfPsX/nAa6VCDgFx9CtYyzeDmZV4QTlaaf4/VABrXrpjC+zezXvK7LZ9uefpNs2Z1T7UCyQkhy3jz2nkqk0cCS6c3dah3hhbqJPbtzPLFgVT5eZs3km/K+Ei08JrcZlDS4W6HYnj65l2aZ0eowbR/tgJ4qvnmTvoVNkFEsI79CJ2Mgm2JkZVSeCLL3B/r0JmDZpTnSgK+Z3y7rISDqwnZO3zInt2gZfZyNyLp/l0J7j3Cg1xq95a9q3C8PFSoJQeJals77BsPcEJvaJxNmiHr72HoK6ocMQoJKz3y9n7W1vxozoQzMPCTnXzrLj4Gkyy/XxjWhD15ZNcbHW7dBqKL2dzMF9R7l8owBzp2DadmtNiLcjRoocTuw+RI7El9atwnC11uP2lbMcOnaaGwVavKPa0C4mDHdbU/LPbWD5V+cIHz6aPu2CGqSObEOJBVW81v/CnwkC7fu3wORWAueupFGi0pXj1AV8a9B39KFtp64093fH/C/RTpCScuwMRRZe+AW6UHbhKIdOJXCrTI5WVxFLV87TyBz/2O50ivak6ORRzmWa0KxDc4J9rCi/dY24vUdIuKnLThxGm44x+HvYIWTG8fGXuyGoAyP6t663yhINIhYgI3HzatYnCrTs3Z9uzdyr3lPS7KvExadj5hlIeJAX5kIpSWePcuR0Irm6bPNVKYN0fNyIbt+RNtF+WAhlpJ6P49jJixRoHGnWug0tIhpjayTn6qnjJNzS0qR5C4J1+R+qXp8lJJw8T4bSktCI0KoqKfLsM3y/YgvFHq0YNro7vlb1s0XZ8GIBVGTFs371Poqdwhg0qgtuQhHJF+I4diaRHI0NIVGxtI8KxNlKgkZeStqVMxyJO09auTGNQ1vQPiacRg7G5CbFc+JkJuYBzWjd0gdDaS6JJ45z8mwSpcZ2hLRoTWx0CPbksHP9Jo5mSOj57CA6BNWPKHX/K69hxAJQ5F5i/R97SRL8eG5cLxpb3LnXKilpade5WaqHj18Q3jbGaNVy8m4kEnf8BFduK/EIjqZtm+b4OJjXMq4UJTkkJ2ZQIXEhMtoLdd4NTpw5S66RJ51iW+BuUV11p/xWCucuXkPhHES7SF9MBSmJ+zbz656rePWZwHMdfOrFs6pBxAK05KWc4o/NByl0jGVQtDFx+49zq6SyujwYoG9ojV9YKzp1aYGzTpnTysm5eY2LibnYB0US2aQ6l4FGWUnOjQROHDlBcqFe1Tps1yYaTys9ctOTOHruCriH0dJVy5mD+0jIKK/6Hqr6T88MF78WdG7bmLzT29hwsoxuz0+nh1/Nyu//2bdKfYsFoCYv5SJb1+6k2Kcjk0fHYq174akruJVymZOXiwlq155gXTH7WoeKkuybJF/MxLZ5GwIcTNDKS0m/Ek98morwLp3wtbqjQgtKijKvcWzXeVSNW9Gri3/1TqZWSWHWdc6cvYl1UAwxQQ4I0hzO7N7I13srGPPyVDr4/OfblQ0pFgiKEq4d28FX36fS9715dPbUcRKQleWTeOoMt4y86dYuBF3OPV32eWneTU4fPcCxpDxMnP1o3b4jrQJc7n0L69agopK869Wep03bNMdaU84N3W/NRSUth3QnxNGA0pzrHNt5kAvphUhcfInt2pUW/vZIs5P49bOvSHAYwrKXOlBfK6+hxQIEDeX5Kaz5YhU3vYazeHw0BvICEvbt5eC566gdQ+neuz1hPvYYVCXnKyYp7ggHD12gVOJBTOeOtG7ui7mu/GTGBX7Zcxa3NoN5JsQBtayY5LNH2HHgInJ9B0Jbt6djuxDMFYUcW7OcFcmNeH/pFPwaIJ3/PyMW6BKLKsk+8R3jvyhkyZfzibaBgvRL7P1jD8llejQKbk2PvjG46zZXBS3qouv8tvk8Ph17Edv4XrUSrVpK/N4/2F3kwriBPXA1kZN+/jA7D50mp9KMph170bVFEDbGWhT5Z3l98iKMJq1gSe/6Tw75d29KUSz4O0KP+HuDiQUIZBxbx6ebMuk95TnaNLbHuAFqztdl2oKqhH3ffMa2XF+mvdAfP3vzeks690+IBUJpEl8vX48spBvDe0XiVCW8NNAhKEk7sJZl20sZOGEEbYNckPznXqQPHWzDiwVQdn0vn311Dv8+A+ge649NPdWbf9iEdOvsyE8r2Xrbi2HDexDpY1dv66xmfw0nFkD59WN8u/4UVhEd6N0uHBfz+jEyn3i1auQk7dvA+pMFRPToQ+doX8zraR02jFgA0ow4fvopDgP/WPr2bo7LnSSHTzz3//QCrYKUw5tYdySXgI69eaatX73lHPknxAJBWcjJHX9y+AY079Gb9kGOtT6K/1M8ta/XUJhyhs1bj1DhHMWA/h3wrDKE6/9oKLFAt9t9Yf8O9l4oIrjnQLqHujYgr8dxEVAVpbJn405O5dkyaNJgwh0fEtT6FGgbRizQieu3OLF3J8fTDOk24lmi3OqnStITT1HQUJx+iZ0bd5JqFMFzz/fAtX6cH6uGUv9iAShLszmzbwc7UowYOG4IUS71kUL1icnpLB5KMpLY8ccmrpo3Z/qEHjjVA7uGFAt0YovOY2DzjxvICRzC7IHhPJAS5ClQPM0lWpWUjAt7WfXtScKnv8ywMLunaeah1zS4WKDTymUlJOz+hXXn9Rj7wnjCHOojDfLDEQiCmtLsBFYv/xl5zEjmDIusN++fmj3+U2KBTgBQFl/hyze+QN5rFnN6BtSo/FVvy+BuQ4JWTtq+r5n/TSkvr3qN6HryYHmSkYpiwZPQqnFuw4kFgDybXVsOofRsSbfmjZAYNcxH2N9NXV2Swp/rD2DW8hnaBTljWo9FtP8JsUCnON8+vYOd6WZ07NwCL7v6EzseYKcp4PD6/eTaB9I5NhB7i4Z78f4TYgFCBQm7t3PV0J82zYOrEts01KEpSWHr7+cxj2hBTFiju3Vp67u/hhQLQMql/Ue4rrYjKjoUT/vaO471PZdHtifL5eiROHINPGgZ1RQP2/oxOnT9NZRYgFDJtRNHuFJmQXBkBE2c67/+cp34K/I4uecU2frORLdphpd1PXw53+n4nxALdO+7ksyrnL2QirF7IJHhvjSQ/V61U3wz8TRnU6V4h8YQ7WffYEJsg4kFOu/vglROn01Cau5P+9iAhuP12AWooehmImfOp6DnHU3HKO96K7nbUGIBgor8jKucu5iGWaNIWoe7NYjA+7fPrVbG7asXOHUuA6fYnrV27f722jqc0BBigc4jtCAzhTMnkjELi6VdkEuDPTuPnaJaRs7NSxw4m0mjFp1p7VsVrPAfHw0rFoBaXkZ64mlOXxNoM6ALng2QVLUuEFQVxVw5uYvDRb6MH9wCy3rcifonxAIENRUFqezeewG7sI50aOpUl2k/1TlatYK8K0fZcbqY2IEDCWwgY/cfEwuqypaqyL6wnd8v2DBmbAfsGnB/SKsp4ujq1Vz3G8TEDv+8V4Hupj9SLMjPz0cqlaKvX99pxp5qrf1XXaSnp1elOE+fPr2K0cGDB/H29kb37+JRNwJTp05l/vz5Ire64bp7lm6N6YSqGzdu0L9/f1xcXJ6whf/N03XcduzYwYcffsj169cJCQlh8eLFRERE/G8CeYpZ37x5k23bthETE0OLFi2eooX/3Uv27t1LVlYWHTt2rHrniUfdCfzyyy988MEHeHh4MGvWLDp16lT3i//Hz0xNTeXIkSM0atRI5PYUa+HkyZPont0FCxaI38J15Kcz2E6fPs3o0aNRqVRVv7UrV67E0/PBcnF1bPJ/7rTs7GyWLVtWte6cnBrOiP//Daxu7emElkWLFvH9999Xh4GKxxMR0DF0c3PDxKT2BuEjxYIvv/yy6kfGyKhh4q6faPT/ZScbGBiQmZnJ0aNHq16G/fr1w8rqXhzKf9lw/+uGozPcDh8+TLNmzbC0tBRFlie4Q7q1l56eTmlpKX5+fkgkEvGFWAd+Om5paWlcuHChip2trS2tWrXC3t5e5FcHfrpntqysrIqh7ofE0dER3Y+KePw9AZ3grhMKdPx0Bq/unSd+xPw9N90ZunWXkpJCfHw8FhYWVb8Z7u7u4tqrAz4du/Ly8qq1p/s+0a098ZmtA7gap+Tm5lbxi4yMFL9T6ohO927Ly8tj//79VevNzs6Odu3aie+9OvLTnSaXyzl79ixRUVGYmtZ/sucnGMr/uVN177xz587RuXNnNBrN/7nx/9sD1tm0S5YswdfXt9ZQHikWjBgxgl9//VX8qPm375zYv0hAJCASEAmIBEQCIgGRgEhAJCASEAmIBBqIgE5kjouLq/IgrXk8UizQudhv2rRJVFMb6IaIzYoERAIiAZGASEAkIBIQCYgERAIiAZGASODfJqDzDNq+ffsDIbqPFAt0cdFXrlzB0LABszb821TE/kUCIgGRgEhAJCASEAmIBEQCIgGRgEhAJPA/TECtVqOLLHB2dq5FQayG8D+8KMSpiwREAiIBkYBIQCQgEhAJiAREAiIBkYBI4GEERLFAXBciAZGASEAkIBIQCYgERAIiAZGASEAkIBIQCYieBeIaEAmIBEQCIgGRgEhAJCASEAmIBEQCIgGRgEjg0QREzwJxdYgERAIiAZGASEAkIBIQCYgERAIiAZGASEAkIHoWiGtAJCASEAmIBEQCIgGRgEhAJCASEAmIBEQCIoF68CzQKsopVBhib2WK/hMQVVWWUlhYihI99O67ThDAyNQKe3srjPXv/+sTdPLAqWrKCgpRGNvgYKlPaV4xWnMbbM2N0avPbv6TIT7sWq2SorwiVCZWONiYYvAPD1arqqzu38gCOzsrjA31H7hn9T3l/wvtadQqtII+hjoeNe6JoJJRWCzD2NISC4kRT7uE1fJyikoUmFhZYWlq/EA7glaDslJKSVk5cqUGA2MzrG2tMa/qUw+0SkqKpWBshoW5CYYPDERAJZdSVFSKXA2mVjbYWJphbHDfkyxokckqUOmZYGZidK8dQYtSVk5hcRlKrT7m1rbYWJg+pJ+H3U0NlWUyBENjJBIjDB4GSatBpREwMDBA/28gqmUVyLV6mEgkGBnoI6hlFBeXUilXIdztXkDAAImFdfU8DR/zxhI0qNR17FtegVyjh4mJBKNHtimgklVQVlJKhVKoGoO1tbn4LP1feNDFMYoERAIiAZGASEAkIBIQCdQiULcwBK2SW6c28P1tP14aEI3pExix2ac28OXKTaRrDKqNIN21OpUAAa1aD7dmfZg2dSBeFgb1Z5hq89n++UqSGw1hZg8z/lj2AxXtRjK2jc/jDYf6XBxaNTKZEn0TE4wN6zY3ZUECq5avIadRd6aPao+rpXH9Mfm7uQlKbl04zPZtcSi9W9Gvb1s8rCVPbQD/XXf/zN+1VBTkUKAyxsnBFolR3e5D7bFpyE1NJEtpRxMfVywl90qJKrLP8c3ac/h07kH7MA8sjJ9ERrvTi6Ai/eRWVm+5il/XZ+jVKgA7s3t96IzhvOws0q4lEX85iex8GebWXgRGhxEa4o+HvSVGFWn8vm4/Su8YerQOxMHSuNYUlNICUi+dYf/Ji+RKNbj4RdK6eSQBjRwwNTK4e66mMo/jx45RaNOUNiGNcTTXjUODNC+blCvxHD6bSKHSAO+glrRrEY63i1WVwf64Q12ZxcEtFzFoHExUmBfWpvf6q75Oi/R2KlfzBDy8PXG0frQYKWjkpJ44SJLMhoioUNztLVDevsjaXzZwMjEDpVqoFgMFLRoDa5p2GsyInjF4OZg+YohapLk3uZajxrWRB8425o8UQnV93zx5hCSpBU0jQ/FytHzIsymgkOaTfDGe+DPxZBSAk18wEa2iCPZ2wdLk/rn/M0+B2ItIQCQgEhAJiAREAiIBkYBI4GkIPFYs0H0gl5VKKc9PZvUr0/nJYx5nPx2JZZ23UAVu7l7Ja2/+QKpGi1ZdQeaNLLQ2Hng5VX+Ye7Ycw9LF0wiwfhpD7lE2QBarX1rA+aAX+GC4Pi91fo6i8V/w7YTmmBn/Qx/s0iwOHLyCVVg0zTxt67ALqyLptyWMW7wOqWkMr3/9EQNCHTAx+IdcIVQ3+Hrau6SFdKF3h2iaBjTCSmL43+2J8bcrvpKTq5by3W1f5kwdSICz9RN5xVQ3X8H+r5fwa3Fz5o3rir+zxV0jUXZzP2++d5CgoWMY0NoPG8mTiwXaykzWLZ3HxxsScO02g8UvDSfUw5aq2y6oyEs6yrptx5DZBxDp5461sQHKokwOHo2n0i2GMYM60sQgmYVzPqMyagRzx3bCu6ZxrK7gwt5N7L1YhGtwEF72AqmHTnFd48PAUT0I87FHUFQik5aRHr+D5V9uxLb3LGYPbo+3jTFa+S12/vAHCeUWBDbzw8G0gsR956nwaMHAfrF4O1k8hKmAUlZJZUUZ6ac2svSjUwSPnsykQTG4WRrVumuqytvsW/0J31yyZ9KMkXRu6k5tqUOHQY60spKSWxf5YfnXpDh0YNbUIUT42CFLO8oHn6xk3+kU5Kpq3wK1zpup1JQ241/h9al9CXKzeOhKUVXmcGDtCr6Nt2T08yPoHuGFyX1n3us7gZ8++Y4kq1ZMnzKUFn4OD4oF2goSdv3Kz+dKaBwQRIiThKzLJ4gv9aBP/560DHLG6B96nP/20RBPEAmIBEQCIgGRgEhAJCASEAn8DYHHigXq8nROHTnHqbidrP16HYqR33P6w6FY1FksAK1GhUqlAX0DNIVneGnMQhS93uajGS2RaDToGRhUuRKXlEpRC/qYWdlhbaZzxdYiq5Ci0pcgQU5RiRStniGWNnZ3d3cFjbLa3VeuRM/AFGs76ztigIKc1HQqLTzxNktmbtcZlEz8mC/HRmFqbIBWpaC8tASpQouJmQXW1hYYPcGcHstUUFFaUEBR6gHmvb0NnwHjmNg1DHdXByxMjB5pfGtlqXwx7S2SA1pgm3SQopZzeHtsDA5mRg3uXaBRVFBy6ygLxnyN+4tvMLZTAO62koe7jNf1wjquZQAAIABJREFUkdKqqCgvo6xSgRYjLHQu9lX3VedZokEuLaNEKkOjZ4i5pTVWf/2tZvtaFdJKBfpGxuipKiktr0QwMMHaxhpTo7+EDJ2LfEXV+lEJ+pjq3L7NTTDQ01IpzWH74jl8lBHA4vmjiQ7yxtLECDQKpGW6daPBUGKOlZVFDTdxnaErpbRUihLd2PQ5unIhPxS15Z3pfQl2u7ejrJWXkJFVjMTRBQdzA2RyFYZGRgjKCsqkOtd7CdbWVjXGej88gaLLf7J02W5s/cyIv2HIoEkT6dO8MZbG+qjLrvLd2x8T79CJaeN7EuJiSbXUJZAdt44FX50jdtwUBgeUsuzlr5BFDWX26Pa1xAJtYSJfrPqdyoCejOoSibu1MUXxvzH7k1PEjJrIsHb+qG9fJ+niabZt+J2tZ3LoMmcZLw9th5e1MZWp+1i4bBO2nUYwoVcL3K30SPz1fd46qGLs1PF0DfPiQY1ERd71KyQknGX/xnWsP67P8LfeYsagGFws7nlNaBRSrp3ay3ffrmJ7SQRL3plG72aeDxjsysI0LiYmcurgNn7+NQ77blNZPHcY4Y1sqrwI1CoVGq1OKNBDT1tByond7D5ZSbNe3WgZ5oG54YMWuq7v66cPsPr7VWwrDGHBwmkMaOGN5L5bpCxMJ+FyIqcOb+eX3+Kwaj+Rt+eOILqx3QPPpbbkEl8s/gVZSBeGDmiLt40RZcl7+WjZAZx7DWRQ32icJKJaUNdXiHieSEAkIBIQCYgERAIiAZHAv0vgsWKBVllCZkYReiZlbJkzge9d53DkkyfxLKg9OW3RWWaNeBVF36V8NiUKEwMBaXEeGdcSOHjyEuVaY7xDY2kZ6o+ngxHn9m/lssafFo6FHDh6gTK1IY2ju9ItJgg7iZq865c4dvIiqVn56Bu5E9Y+mogQfxxMC1m/aBlXmozntb4Cr3aZTvHEj6rEAmNNObcybpJ4No5LGXKcfAIJjQgn0McVc+PaMfqqimJy8gqRq+9FQ1fNSN8YWxdX7M3uz4Ggojj9Ajs27ODcpfNsP3oDG78gIsMi6NijN11aBmH7UONfS37cWl58P57BC2Zie/47lh+yYMH702nhbs1DbJ16XTVlafHs2riGFZ/vw7ztAMaOGkafdk2wMDF8OqFCIycvNYX4hLMkpuWiFOzwC25KdEwYnnYmSG+lc/nSGc4mZSA1sKSRXzPaNA/F09GitkBRkcX2g+fAxgMbZSbnLlylwsCGpi070iasMTamUJ57m9Tkixy7cJUyjQme/mG0iAimsaMJV89sY+W7H7Ir144+/Qcw6NlBRLkaU3I7ncTzp0lMl2Lj7ktIeDiBvu5YmeohK8omOTGB0+eSKDawITDEh1sHfmAfPXl3Rl+CXO+JBYqMY3y88jiN+z1LD3+BgyeuYGrvjIk0g4TL15Ea2tGsVQdaNvXGRuelcf9d05Zx+MulrE5twrRxgez5fA35Tfvy4siO+DiYcuvQKuYvT6Ln/Bd4JtYXq3t2NshyOLzvPHo+zYiwzWLJyysfKhaoStI5dT4FM59QAjwcMdNXk3NmA4vXJRM7ZCR9YnwxrCyisKSCypyTfL5sLWZ9ZjF9UHsa2RgjvxXHB0t+5LZzSwb3iMLDRsX5335gY7Y7k18YTbsgN4wfnBgVhfkUVcgpTT3Isk+P0mTwRCY+0wI3yzuTEFRkXzzMlr03MDa6xdYMByZOGED3ph4PiAWayhJyi8pQSzP59dPvuWIdywvPD6jyLKjVtaCmOOU4P246i2NMN7rHBOPwQNhDtcfG7UvH+HPfdfT1sth5y57hI5+hT0SjB8QCjayUvMIylNJM/vjyRy5Jopg2eRDN/ewfuJ+K9MO891U8jbt0p2+HQGwMofTKTha98wdmnYYzYVhHvGvdxHp9jMXGRAIiAZGASEAkIBIQCYgERAL1SqBuOQso5KcxvfnQZka9iAXyvkv4fEo0Bqocdq3bRKqeG42dTdAKcnISznNDCGXa5I4c/nwqH8T7Mm9CF5xMtZRlnuO3g4X0mzmfIY2zWfXmKqSRPYjyMEWVl86Jq7eJHjaT/iHlLO8/lMNRy9jwkh0LO0+n+LmP+XJMKLePbmR9kpKmvk5o1VqEkjT2HS+h84zJ9A52rOVhUJC4lx/XbedGmeZe7L4u34LEmS5jn6dnsCPGNcIENBXX+Ob1DziLHx3D9FjzzSG8eg8kxvg6h+IV9Js1j34Rrkjut/7VxWxZ+jYby8J5+41hWKdtY9q8P4h44W2mdW3ydLHwT7BMZIUZJJ7YwtIFf2A3aCITBnYmKkg3zid3q9d1q847x2eLt6IK8MXf2wFjVTGnt+xBv/cLzOhmz84P1nLVzJXIEDeM9Eq5fDAJuw4DGdolBBuzGm7qhRd4fdEHXKgIYEifGJwkKvKSj7P5sjXPz51Aa9cK9ny9kWtKC9wD3bA00VJ8PZ5UhR/PPtsda8U1fl36Fj9nuzNpwnC6dmqOYdIhtl8tx8PVvsolXFOcwfFz5cSMHEbXQAOOr/+ZkwVm+Pp44WAtoTI7nh+/X0955At89cqgWmJBRdIGxk3fSPSLC3guvIR3l68kTRtAv25ROEuU3Eo8xs6bLjw/cyRtmjg/sAOvyj/Nkhe/RfLMJMb1DuTmj++w6KQNs1+ZQPtgG06vmMebx514+e3JdAh0ecA9/69brM0/w2uzH+5ZcG8ZqCjNzSX3dgoHdx4iy6oZIwZ1oomL9R1vBZBnHeKtuZ8idJ3GtMHVYgFIObX+Gz759ThaS2us9SrJKzIm5tmJjO0Tg6ulIWq1Bq3uudDTJYE0rEpS+JcRX568jZff/BO3fmOY0E8XhqATCwTkBdfYsn4rxQ4xtHRI5eN9MgYO70eP0AfFgrtzkKfz9VvLOakXwYzJ/R8QC9TlN/lz9RauW4QwoHcr/JwfFn4gIC9MYdsf28i3iaCFYwZfHZTSY0Af+kQ+KBbc6zuD75d8zDFVMFOeG/hQsUBdUcCNrHLMHRxxspWgKssjbuOPfL+7gA5jxzO4S1Ns74+xeILnVDxVJCASEAmIBEQCIgGRgEhAJPBPEqijWFDA2lG9+MjuhXoTC76YEk3ZxfW8/tZmGg0dS2yj6g97WfoxPlqVzuj3X0S1+S2+z+nGmi/H0sjcED3Zdd4a+xYFbafzWttsXp62ltC58+kf7oKJsT4lWVkIbk0J8yph+ZBRHIxczIbZNizsNIOSySv4fIgpn8z4kKzGLejbxh9zI300igIOrvuGxNB5/DC9HVYm97ZvVdIisnMKkGmE2ruIesbYublhb25SKwFgwfGveHbJNWZ9uogeVpeYOn0NwVPnMzXWgG/mv80l10EseaELjha1ExcqMo/w0uyVSHpOYnqPICw0t1jx8jucdx/KigUDaWRr+nQ7/E+ykkpP89KAz2j0ymLGdWiE5YPbxXVurShxGx9tzaNL/w742phiZFjMloWz2ew8iS/HO/PVwtVUBnVjTL8InGzNkOVmU2rqSqi/G+Y1+FOSwMLZH5LTZDCvP98FLztT9LIP8dyEXwh/cSYdiOO7LRl0ff55Ooa6Y2aohyrvJO9N+wHzEdMY28OHCx+/wHsZIXz4+gRCbPJZ8epK0uz8adcyAHtzI7TyAo5u/o3UwDG8GFrAV1vS6DpiLL0ivLAw0oUCJPHx9NkccBzGh/NqiwWVyZsYN30z0S++wsTIMpa+ugpV1FDmjGlPIztTtDd3MWn6NqJmTGNEp0Bsa/nrq7j+52fM/jGf4bNH0LaJK9qkLbz45gEipsxlSh8fzi+fzdLLvry5aDLtA1yoFe2vC+WoqERtIEFSdoGFc/9OLKjk0tZ1rNt1hMu3y3EK7saYUc/Qwt/lrigkzzxYLRZ0m35XLFCWZ3N2/14ulVkSFhmKi1EZl85fIAMfunaMwpUikq+kkFsmQ09iS5OwMBo52/BXLr+y5D95+c1tuPcby4R+1Z4Falkx53f/yZESO7p2a4Nbzg5e+r2EQSP60f1xYoEsjVVvLeeUfuSDYoGg4sbhDaw7nEfz3n1p28yHGnki765dtbyEC3u2c7jIko5d2uCZv5fXNhTQY2C1WHB/zoK7F8rS+W7JxxxX68SCh3sW/HWuLqyn8PYNTu7exI/bL+PWejBTR3cn0M3qKXJm1PmxE08UCYgERAIiAZGASEAkIBIQCdQrgX9VLLj66xtMfPsUEQOisdPX7TfqXPwFBI0nfcf24OqP77CFZ/lxUXdsdFnbFTdZOuFtsptP4t0J7uz86jM2nc/F3NIciY07QUEt6NizDQHOBSwfOppDNcSCsqmf82lsFuNe+ASZazAhzvcynwt6BrhED2ZC31CsamSH17nn7z10mpxKbW3PAmNbmnXpSXMv6xqJC7UkfDeHF854sur9afhXnmHi1LUEPvcyM7t6cPKjV1iR5MWSD6cQYG9WncCu6tBw+Y/FjHt7H0379CLK0wZj5Fw5tJnfU/xY8eNS+oQ41fJgqNcV8FdjhXHMGfQZXvPfYUJnX6xMns6rQNecuqKIa1fOEXfhKrlFMqycbcjcspojjhNYvbgXhXvX88vWeIpNjLGxtcbRN4x2nToRE+CKWc2KBcUXeG3+t9BmFLMHRuKoy/Kfd5zp438i+PlxuF/dyp9pHrywYDghbjZUyzz5rJ/9Ajs9RvLW+JakfD6Xd9OD+ODtSQQqzjBzwSoKJC74OVnfZSroGePVqjtBBXv59aoVk6aMplkjhzvhHxXs+vQVvsmP5Z3pfQiuEYZQSyyIKGHJm+ux6z6SSb3DcbYwQpu5n2lTNxM6ZSrDuwRiV0MsEOQ3WTnvFX64ZkjHdhG425hjIMtk+4a9VASP5+PXn0X/2Ce8shmmvv483cI8qBXurszn2PYjlLlH0Mo1n2WvrnpoGIJaJqWsQo2plQUSY10ohIb8yztZsvBHFK1H8dLYrvg6mlWRe1AsMCLtwM98vTODNsNG0j68EboCCer0/by45BDhQwcTo7nAFx+s5HDKbfQcw5n2ziJGdgrF/s5gHxQLtKQd3cy67VkEdWtDSGMnFFe2sWhHGb2e6U6PlsE4mEsenhD0MWKBtiKNX1b8yFXDMIY925kgT6uHCGxK0o9v5dftmfh2aEloE1eUyTt4b2cJHXp0pU/rEBwsTB+ev6SOYoFaVkrKuSNs/GMrZ27KCekymDGDO+LvKgoFDfLeEhsVCYgERAIiAZGASEAkIBJoMAL/qlhw/Y+lvLYOXv9hHs1sTap23dTlt0hILaWRrz1bl8xjkzCUHxf3xLZKLLjBkvHvcLv5RBaNC6C0XI266CbJKalVpeUOHbiKc6/pLJ3hy9cjR3MgYtFdz4KyKSv4tH0uz8/aTJs5rzK+jVd1pQGtnKyEy5Q5+BHgZlUrZr486zLHT10kXybUFguMrAiK7UCYu2UNo0Yg+ZfXmLrHko+XzyJUdY7npq0laNLLzOjkwL73FrD2dghLl47D1+5eeTitLJOvX3+ZbZVhDGpdndxNq6sRr1/M7q/34TB2Pi8Pi6qKeW/Qo97EAi0ZB37g/e1JOHr60sjNk8CmLlz5ZjGbrIbz6ZR2mOip0SUHTEpIJivrBufijnPdqgfLXh9JUxerO0Y/UHyR1+Z/gxA7kjmDo+6IBceYNn4dIVMm4Je+kw1XrHlu/kgiGlWHFQiqTNbMeo0zwWN4ZUQUyStm8W5GCMvfmkSQ5hxzXt9F8IjxjOwQhK3EoOr+ZyddR+bogvL4ahbtrWTs9Em0D3RFYqCHoCli43vz+amiI4tn9vtbscC22wgm926Gs+XjxAItRfGbmPfZXuwCQgjxsKvOkq9vgDLnMnsPSOn76nTam1/k9Xd202T4JMb0jMBF511TtQi0yDKO8OrLa7HtN4lJrQQ+W/jNQ8QCgYLEQ2zal0lQty5EBbhiqlvz6ky+m/MOR6zaMn/KM4R4WD9CLICLv63k2/3l9Jk6mnbhXpjqg/rWUebPXYNVz9GMautK8c3rZJfK0Dd1JCA8DG9nnRBTvVofEAvMS9i94lPWnc7A1M4WS1MjKrOvcDC5Ar8WbRg+ahTdI/yxe1iugUeKBQLFV3bz0Ze7cOg8nKHdonE1/6vqiYBWq0XnG6RPMfu+XMEvcTcwsrWtSqpZmZPEkeRyGkXEMnzUaLpH6vrWvYn00asRTsEjxAJB0KLVUhV6oVtLKUc28eWaHeSaNuGZwYPpFuOPnXntChAN+hyLjYsERAIiAZGASEAkIBIQCYgE6olAncWCNSN68aHdTI59NuoJSifWHqUuweGLz85H0e9dvpjWHPm1Hby9ZCtNxszhmShnjPU1ZB1ex2fHYOa8wZz/+GU2ap/lxyV/iQWpLB7/NrktJjGzxS2+/L2UkXP609jCGAMq2bPiXbYUx/D+ojasGzOSAxFL2DDHlgWdp1L83Bd8NdKOn176iASfbswe0QJbUyM0ZZf54vVfcZs0jzGtvDD5D7IJlidvYdrre2g5ZTr9XDJ47dX1BE6YwYgmxXz93m8YdnqOecMiq0oSVh8Chad/ZPzsnfRa9hFjW7pherd/JadWzGXhWU+WvTeFcBerGt4Idb37WpRyORp9YyS66gFoUMpV6JuYPLhzW3CCWYM/xWveIp7r4vegZ4HOKBL0qo2ixx5y4j57jY9SvZg/bSC+zlboaW6z7vWX2Os+kXd7mbFx11WaduhOcz+nqvlmH1nJq+sFZi96ntY+9vcS5unEgnlfI7TWiQXR1WJB7jGmjv+JgOkv0M/xKmvWnadJn6G0DXPHwggqM47z+btHCZkyhX6tnIn/bDZLkhvxxtzRRHpp+GPxNyTYRzNmQAweulCB8mRWL9+KXf9x9HFLZ9k3B2nUvj99m/tha2aIsvACy19cwIXGE/n01SH35SzYyPgZm4h+4VUmRpaw5I31VIkFfSKqxYKMfUydVu1ZMKKLLilntbeGoC5k+4fvsibNg9lzRtLcz/FuEkt1eTJfLFhGmu8gpo+MIOX3lfyebs/AIb2I9nbARF8PQS3lwr7f+CVBwsgJQ2hlncGbs7+gMupZ5ozpUKsagvTmYT7+aAOGUf3o3ykMFysj1IWJrPl4F8axfRnSOxIX6+pAennGAd6Y+1lVGML0IbrSiUbcPrmJz1efwrPbM3SNDcBWIpBzagsf/nqTtmNG0r9NADbGj/ZCKUvaystv6HIWjGNi/xh0VQzLi4ooLC5BplQj6OtRnLCV93eV0nVAb/q2DsfN2hyjh5UMlaWx8q33OakfxczJA4i8m+BQRcLGz1m+MYeekyfSt3UTLP7SCtRS0q7doFBrhY+3E4YKKUU1+07czke7CmnTqycDOkTgpC8lNT0HA1t3Grk6VIUqVR2yNL5d8hHHVSFVYQgt/HWlEzWUZKaSnqfC3tsLW1kin7+xkiS7aMaM7Uu4x51SnXoGmJiaIjE2qhW2VNenWDxPJCASEAmIBEQCIgGRgEhAJPBvEKijWFDIr5NG84XteHYuG4yFrvzdUxya4njemPgWih5vsGRiJCb6Uk79/Au7L5fiGOSMGVIyLhXh1rIvo/o3YsNbc/lTO5iv3up2Nwzh/elLyYmawJtDbNn27VpSJd542phgoqchJ1+KS4t+DG2tx1djJ3Eq/HW+mW7DoqFzKBn6Hh8Ob4b86h7e3xCPs709dhYmKIoyuKgJYdbkPjS20pX2e4qJ3b2kgjM/fcSnx4to4iSwe1s8bm07EqjMocgsiufnjSLEybSG0a/gxFfzWXomgGUfjCfQ3vRusjldk9Ir6xkzexvd31jCmBiPGkJCHccoSLl06AA3jfxpG+WPtUEJlw8lYxkdjYetpHaVhcLTvDZ5JR5TXmN0u8ZY3heGoKko4JbMGFdbC4wMHh+ikH9+M1/8mYCxnQvujjZYGMg4eWA7yUIzZj7fE+WJOC6XqbF2scJU3whF8S0UjdvybOdIHM1N7rmPl1xi0YLv0bYcxvT+EThUhSGc4MUZv+A3bgajOzmRtHEbp25VIHE0Q4KG0qw0FO4tGTKgHV42Ztza/zWLf0vCv3kbuvbsjFvpeb7dHo/ExBw7S1NUpbdJFvwZM7wbIc4GXNn9GzsSS6rKOVpamaMtu8nubbtRhU7mvRf74e9icXd8lVf/ZNbC7YRNnM2IpiV8tPgPrDo/y7ie4TjpwhCyDvLC3D8JnTCJoR0CsL3DVJ0fz8dLVyMN6s+kwbF42NUo2CdIOfj9clZftOS5F0bR3K6E7Zu3c63UBEdrM4wN9NFWlHOzUp/wdt3pHNYIa2kCS9/4jsrwAUwZ0gbP+9pL2LGTA+cy0HeyxtLCGHlxHpUWvvTs3oEmrrZ314Ei6xhLF36L0Gk8k56JxdPaCBR5HNywnZM3irFwtsHcREluUg5mge0Y2DsGDwfzx+bTKL+2i8VLd+LSawTDe0XVKp341youvvAHb20ppfeQnnQIdntkIkfd7v7qD1dwVj+cyaP6EOZlW923UMHh1R+yLt6SoZOfpW1ojTbKrvDxK+9yQBnJ3LkjaRvkVOsZK07YyJKtRXTq253O4Z5I49czf/lvSFqPY9az3fC3v5PFQJ7Jmk++4JQqkPGj+hFVJVRIiVu1lBVbi+gyewatDM+y4pNdaP3CiGzqial+tVeDvqkdTZpFE+LjisV/kAukjk+9eJpIQCQgEhAJiAREAiIBkYBIoF4I1FEsUHD98B4umwTTK8a32mX6KQ5BUcCpQ2fReEbRMsgBA53ooFWQfeUEu09cQapnTlBsV9oGuWGiJ+PMto1c1o/g2R5BmOoMVHUhB9bvotizFX1jvTGQ53Li4FEu3chFT+JKiy7tCPNxxAgpCQePkGMfSacQE87vPIGiSQyt/B2qdtQrc1M4vvcAyUXgGhhJuzbNcHxoScOnmKSyiPhDezl4aDffb4jHLrwd/bt1olvPjgS61gxb0LUt53rcYTKsw6qy5RvfX31AkceJPWfQD25JpLfdnRh7LbLSQvILSlAYWuDk7IiVkZbS/HyKpWrM7BywtzGr9hzQZvPN5KF8mxfDwrfn0Nknn++e/x7vhW/QJdiBWp7e8jxOHbiCRVgETRwMKZZrsbY0g8pKKiuUlKTs5JtUO8b2bI2HREVhUSkqQYK9ixNWpvftmApKclPOs/voRcoNLAlp0Z4oh0pOHk3AOLgNLRqbkn0pjiPxqZSrzPEPb0VsZGOsTO8rL1iZza7tJ9D6RNMu1BMLXda88hts+v0stjHtaNHECTNDJbdTLrD/RAJFFUZ4B7egTQt/bM2rk0gKsjzO7TvExUI9mrbtSHgje7RFNzhz+ChJOQrs/MKJbRWOq/UdEUdQcPv6RY4cvUCeYEVIdDTu5JKldSUqwLNWtQZ1STpH4tJxDAmniVUxe3fHIwmIIibIHUsTA4Tia2zYdAmXVm2I9NeNtfrBUZZkEH8lC2ufYHycrKvDYe4eAiVpl4lPleIdGoKHgyWGWjm3k88TF3+F7FIVNq4hxMbqEglW58wQ5AWcPZmExtGHpr6uWOjCK2oeWgX5Ny5y9NQlbpULuARG0zYiECcrSS1xTFNxm/jTVxDcgwjydrlXhUMjI/vaeY6evkyB2hT/8BiaB/lgY270t4k3VaWZnDmfgbmXH/5ejpj9tVNfY3zyglROpSnw8W2Eu615LWO+1jw05SSfTyRf357ggEbYW9wx5AUF6Ynx3Cy3JDC4Mc42NRKCKotJOHGWTMGJZs2a4HZfslB54Q3OpMnx9PbC094CVf51jp9PxcgtkHB/D6z/YqmRcu3CZXIFGwKbNMLRSifwqMi5cp6EGwo8m4XgqMnhwvkL3MwpRamtLrcqaLUYmDsSEtOaZv7uWD3GC+Mp3jbiJSIBkYBIQCQgEhAJiAREAiKBBiNQR7Ggwfp/TMMCGqUSjZ4hRn8lvRO0qFUqtAaGGBvcZxD9G0N8TJ/a7MOMn7qGgOdeZlZ3P8zqy0jQSjn353f8tPk0BfbhjBw/mmiLXHb8uJ6jySX4tu/JoMGdaWxnhoEmm9/emsO2TAe8mrRl6LNeHHv7D3xeWUCnQDvutyn/mo5wK47340oZ0DkW/TPHOH4yn9uF2/kuUWDGK6/SWpPAH9uOcavMkY4Tn2NoS+9qQ76+jzv3WzAwxNDA4M4usgaVSg0GRhga6P+tsVrfQ3pke4K2alx6BoYY/DUuQTdWDRgaYqj/XzTWfwyK2JFIQCQgEhAJiAREAiIBkYBIQCTwf5XAf7FY8H8VafW4hdzjvDjrF3zHzWJyp8aYPmRH9almqMjn4K4NZBiGEGguQ2XnQXHcRv44pyYm2o7rcafxHb+Ysa28sCCbX999j4rmzyA/fwqpsx2KPVeJevNNOj9GLNDe2M2MXYVMHtwD/X2b2HrGkk5dcvnqlh9v9QqmPDsLjZGE1OOb2UMnloyOxdn6kUXnnmqa4kUiAZGASEAkIBIQCYgERAIiAZGASEAk8O8REMWChmJfkcXOvVewD4smopHtwxO2PU3fWhmZVxO5mlaMvDiDNNMmONzazdo9GXh5WaIUTGk7bBIdmzhib17O1g/eo7LXQvqbXWTFqo2k3tRn6Pvv0S3Q/tGeBZkHmbsxlR6to9Ac3Utcpj8D+hTyWYo7L7VzJftaMkqJNWkndnDGtAeLnu+Ex33u3U8zNfEakYBIQCQgEhAJiAREAiIBkYBIQCQgEvjvICCKBf8d96HuoxAqSNj9O1v2nCNTKsG39zCGBWnZu2k3SbmF2IR359nm1uyIu0mzNhGU7vkNZesp9A615caOH1m9+Ra9X5tNG18bHhkZIcvg9zVrOZSUhaCyxNenM890VvDJTxeI6doK/YQDnL4BTi6GFFc2ZvzcwQQ4WdZOmFj3GYlnigREAiIBkYBIQCQgEhAJiAREAiIBkcB/GYG/FwsENZXSCmQKFXrGZlhZmD5Ydq9OkxJQySupqJCjFgQMTMywNL/Xli4RmC4nmP5/Uxx6neb1ZCdpVHIqyitQYoDgG7f9AAAgAElEQVTE3AJzY0MeV1xCo5RRIa1EqWeImZk5psaGqGVlFBWXotIzxcrMAJVaQKVSoFKrMbZyxIEsft17lSaRLQlxNkHf2AwTXRiEoERaIqsqV2doYoqpidEj+1ZXlFBQWoGeiTkWElMkJnqUl5SjZ2aBsbqC0jIFRmamGGKAqZU5RoZ1iMnXqqmskCIXjLAwN63K7C8e1UnwtID+A3kNtChlMlQYITExwuApS3UIaiWVMiUGxhKMjQ0fUvFDQKNSUFkpQ6nSomdohKmZbs3cOVfQopDJ0OgbYWL8iHEIauS6ZJhyNfpGJpiZmT5kTQiolSo0gn5VHpKaZTh1/csqKlFowNjUHDNJ3eerUSrQ6BlgaPiwuelWmK4qgYCenl7V/487BI0KuQaMqvJM6OnqXCKvlKFQadAK1UkLqw89DI0lmEpMMLyvzGMV78rKqmt0V+guMzSSYGb+MCb3WtT1rdAIGFbl6Hj0syFolMgqZchVGgyMTTEzNblToaS6+gLoo6ev99+Tz0N8yEUCIgGRgEhAJCASEAmIBP5PEni8WKBVUnQrhdNnEriemY+BezBtI0Px9XJ6wjJ+asrysrl5/RqXzl+lBC2mHsE0DwzA28cVKxMDZAXp3Cw2xsfXBdOnNIr+nTtQbQAJ+oZVxtHjDnVlMZk3kok/fpFbBuZ4B4TTPNQPJ2tT9B8wYgSU0iLSU5K4cOoSOUZW+AZE0iK8cVUWeD2tnIKcTK6cP01iuhwHjyaERYfg42qLgaKMUpmAhbVVVYWFmuaRvOA6ezYdRNG4FV1jA7G+vwJBg0HUUnb7KseOnSLTyJvu7WPwtKlZRrLBOm7QhlWVpZRUgqW1BSZ/JeJ8oh61SPNvk1dpgJOLA+YmNStCSEncv4+rgg9tWuiqF9QoK1nnPrSU3LzAvgOJmIW0IjbcBxtTwxoWqhppSSF5t9K4eCmZnEIpRrYu+PoHE+DrhZOusoZQwpk9R8ix8qNlM38cLYxr965VUZqbweWL57hysxgTe08Cw8MI8HbBsuZ8NBVcO59MsZ4dAYHu2FS1I6BjeOtmCpfOJZJVroezfwiRzQJwd7DE6O/eBZpKbpw5R5GFJ36+HrXndmeUqooisvMqsbC3x8bycWtOS2lGAqdyDQjwbYyXnTlUZnN05wHir2dRqeWOuCag1Zjg1bQVHdqE425vVuMZEyjJuMyRw6fJLK4AXalLjQEOXqFVFSw8nCwfUe1BS1nmJU7n6OHr0xhvh3slOmvC1igqyc+4xsXLV0jLrcDKzY+mTYNp7GaPqV4l2dmFCKa2ONpbI7lTfaPOS0U8USQgEhAJiAREAiIBkYBIQCRQg8BjxQJF7nm+Xf4jeR7h+NjoUyEtICtVSZeZL9LJ2/yxO+I1KavKrvLzB2vJc/HDTaKP1kiNTCkl61w6vsNmMrxtIzJ3fcTru1xY9uEwPJ/K6Pq37quM6+fiKbMLIszL5oFdxruj0spJ2rOOTZekuFpZoWcBuZeuog3pyaSBrbC/rwydoCzh1I517L8BHlbmqA3KSTl2C9+hYxje0R/9rJN8/sdpzO1ssDAyRltwkwuVHowbP5BQN6uHe38IGhK3vs/kOSspjhjNqg/m0kqXT+Gf2ODXlLD722VsuGlBeMu29O3QHPe/yhX+W7fuP+5XIO3oOtYcM6DvmO40dbfF6InbVBC/aS1bkiwZNKYbQR623DXlhTw2LnqTvdp2zJzUmyB3qyffLVaXsOe7Zby94lc0sdP59LUJRHvb3TFYtVTkXWfXloOkS/WwtJVgrC+gJ8i5dekWRn4t6du3Db42OayYuYDTHv147flnCHW3qjFLAUXeZTasO0QO+lhbm6FXkcvFPAu6DuhDh1BPTAU1CkUlZRnnWPn+75QF9GTquM74u1qApoLE/ZvYc7kYM1MLJEZQnJ0Bvq3p27UVjR3Nedjy1Oo8EWSVlGadYeW7a1C1HMFzwzrja1870aaglpG05xdW7ymkzfDBdGnug/l9DQpaNUq5jPKy2xxY/SE/5/sz47lRdA52gYJ4Pn59GesPX6BEU+2doFXLKS+H6AEvsPClMUT7OdwTAAQZcZu/4bs9WXj4+dLYyRStygA79yZERgfjal+7NGR133Kk5bc5tOZTfsr2ZNKE0fQIdXtw3oKaWxcPs3XrecrMzXF0lFCRm0ux4EHn3p1pZnubn77ejiKgA/17x+JlVUMUeuJ1KV4gEhAJiAREAiIBkYBIQCTwv07gMWKBhoR1C5i12Z2vf5iBn5keyG/ywdxXSQyewzdTm2P8d7t+d+hm7FjEoC/L+GjlW7R2N692g1YVsnXJy6y62owVq6cg++MlRq71Zv2m53HTqFBrwVhihmmNnUndh7VMVu0qbWBiipnEmLsewIKmyg1aodaAnjGm5pJqN3eNgpJSOSYWEtQVZUg1RtjZ3l/b/mmWgYBKJqW07AZrX3+dxPCZLOwfibOjDabGd8r81WhWU3iW1+atxqr3JGb1CcXcxIDbR1cyftF1pn/2Kt2b2NXgKVB+aRMvfHWaLmOmMijaE4mhigs/L+eTlCYsmtWBpC+Xs14awivzBtPY1gy9wnjenvQ+qkFzmDcw4qE7rFpZJt8sXMBhrTNlKUV0nDKHSV0CsXpUDcWnwfKQa3Tu1ZXFyax4ZSFZLeYwb1BzPO0e5k3xJB0KqBRy5HIlWvQx1oVK3A3p0Hl7KJDJFWiF+/9Wsw8tKrkaDA3Q06qq2tLowkPMTGt7ZGjVyGXyqrWlc7Gvcj3XB5VCxvk1C3j1NwOmvzuFLuHeWOpc99GgkMtRKHVtG99xVb/n4aFVK6vaU2n1MJbAqR8/4buzNkx7eRjRvo41BAcV+elpFGGNp6sthloBfUMD0LnKKx4x1vsQKrJO8cEn68hBSdJVCaPmTmFAbBNsjPXQKgvY890XbLxiyTNjhtChmQfmRjrXeyVZJzaw9JNjNBk5mREdzFg/923OefXmpUl9CHGzrNGLgku/fcVPSRL6jxxAtJ8zhrIUVs5fylW/Z5g6ohuu6tskX73AofVrWLMzm+YTX2XB8z3wczJDKL7Iu698S3nTXkwa3oHGDqZkHFzFq99n0/v5MfSL9cXiAbVAoPx2CgkJ8ezb9ju/bkuj/cy3mT++K41ta3g9aJQUp57m+/c/ZtMFKyYsnc/gzkFY3VflU12ZR8qlRE4c2sWvP28gP3Q0Hy6cSqcgZ/Q0CorzCymtlKOpChXRUnD9LPuOpeAW05OebcNxsqghESlz2PLDKuL1m9GnU2uaOJhgZCKpCt942OtSXZlP6uXLHD+0i/XrNpAT8CzvLpxOj6auDwhDgvI221at5LgigEGDexPtbU1ZyiG+/WEnJpH9+H/snXd4lEXXxn+bZLPZbHrvvRcSCJDQe+8ICIIUpUhREURERUWxNwQURARFUBCQJtKL9F6TEBJSCem9bd/9rmcTIDQF5fve93vfnf9y5XlmZ+45M8/MPfc5p1+EmhUf/YA8dgBjn+yMjwx0IjMsLCwQix/CTehRpp/xWSMCRgSMCBgRMCJgRMCIgBGB/3gE/oQsqGbz3LGs9prD+onN61UE2hKWTBvLOs0IfvnmKVweiizQk7x6JqPWqHh73gs087bHysoKqYWYqsRdrNhRTL/JT8HO13hypSNLFvah5moKBRUK7IOa0SomxCB71qvllBZeJzExmZzCSqx8I2kaGoCniz0SVJTeyCIpOZHMwhpMJK6EN4kkJNAT65pElnxznMBOMVSf38NpTRgTn+6Pv53k1uZduH0sK6lAKQRNaFT0elNktvbYyszvUlHoUVQWcPHYQQ4cO8GB7dvIc21L/1bxJHTuTrs4/3vk/WWnvuPp+ad56p23GRLtikRgOSpOM73vPGxmfMwrfcOwuhVxUMmJr+fxbY4fs14YhKNIgxpTLE3qKKgU4+NcxvtTPqG69XjefqYV9jLhsFLDrjef5cPavnw/dwg+dtK7Dht6Si+sZcZbh+gzdwr8sojN+na8M3swAU73v719XNavrsjiwIHf+GHhSoqFA+TYYXRtHoTVHZL7R/k1LXXlhaReuUJqZj4KrQTPkDDCQgJws7NEW1tKRloKyanZ1CgkeAQFExYeiJu97E7Fha6apMPJqBwckalLuJaaQbHGkoCYpjQJ9sTGwgy9qpbi/OuG38oprkPq4ktYaDB+HtaUXj3HpmWfsuywlm5PP8mQft1o6mOLqqqItKsppOUUYuLgTWRoCL4eLlhJTNEqqsnLTOPqlVSK6izwC/Ym949N/H7NgymvPklcoFMjsqCKExs2cFkUTt9OgZRcykLn7IC5vIiMa1mUaq0JjI0lKtDd0NZ7vPH1apJ+X8bi7WX0HdmBzNVruObfm+fGdCXUVUZ16g7eem89Tr0nMK53CzysG91EawrZt3o9191a06OFJRtmv8c57973kgX6Ks5u2UOG2Ie2raNwt5eiVWXz06vvcNajF5NG9cLHrJLcwhIq8xP5Ydl2RHFDeXFMN4LdZOhKzvHBG9+Q596aEYPaEuBoTuaR1SzYUEH/KeMZ2C6Yxs2qtxI9dSW5ZBeUU5t/niULtmPXYxxTRnUm0OGmskBHXV4i2zYfpLi6nJSTejpMGUH3TqHY3kUWaBXlXM/Op6K2iKMrF7FTG8f0ac/QKcLtrtt9PcrKDH77eTu5dk3o2zWeQCfpHYarrUphzSffkGUXRmigC8h1OHgHERoagLuD1T1ZUbSKCnJz8imvKeT46iXslEcxecqzdL+PskBTlsiqj9ejiulGn/6t8ZaZIM89wZcff0+xf3ee7mjL1oVrKPVLoHu8H9qKUuRiRwLDQgn0c8fGshG5+ijTzfisEQEjAkYEjAgYETAiYETAiMB/JQJ/QhbISTmwm2yXVnSPdAGNgrL0Q7z20icou77J19PbYvlQZAHUpm5j8vj3yLBwxdcnmLhWrYgO8sbX2xNXdxdspWKSfppO53mpPDvjKYLM6ygvzOJ8agWxA1/k+T6BVCXvZ8OhPCysdVSVV6I11aMsldJhzEhixcl89eEONIH2SISLUUUduddKafXSWwy2Psqg/guwSYgl2MMa+6h2DO3WBnfZ7cCCmpIkflq2iWsKVSMj0KFR2xPfdzA94n2xaByPQFvFkdVfs2T7dfxjHEn9bQO5wb3p6abmUooZT7zxEoObeSBp9M71XZ8yfkkGkz94l96hDSoCeRLzBj5PwfAP+GhEnOHAV38WKuWX2W+yvTaIp/oFk3nqDNc1MoKatqFbuya46RKZPnkxln1f4PXhzQzEBCg5+uVUZp6PZfln44hwvIsA0FWx88OXWFzZlYWvDkBy7htGz7vKhC/eZECM+yPGoHi0uaIqucq27ZtYs+wnSn168uzYp+jfIRJbC/Gjy+oFeBQ32LVyFSfKxVhKzJCgpSg/D0nsECb1iyB/xw9svabG0tIMsVZPZVkB0vgnGNNVuAVudPOsyuSryR9zxsSZhFYhmMvLyc/NIrXQieHTx9I+wonyi7v5/mAaEhM9ZiIRJiItVYUyWg3piltdGttWLmTlCQ3thgxk2JD+xFjmc+BIGnJU1FRXozHRoSyGyB4DaB/jTO6xbaw7noO12ARziR125lXs27STEqeevPXeGOICnBq5IeTz44wX2Sjqw/wXmrDn7WUky9yIaxqAubKc/OxMsqq9GDZ5OG0iPbC8O9CePJvv3/+IM3Y9eHFkZ+T7P+ftzRpGzx5Pj6Y+XN/+GbO+zWPYrKkMFG7w7zpE3xpl+TUWTX2bs759mHWPsuC2LWjrqiktLSU37Si/7c0lus9gOrcIxLaBBNOUnOfjN5ZQFNibKU93I8RNBtRyYf1yPv/5OCauHnhYq0nLLMS+5VBeHNmDCA+b+giBN4sQpLCx+RUcZ87Ly9DED+O5kbfJAo2iiD+2bOZ0lRNtA+DAmjTCRwygW+ewe8iC29WVs+O92awsCGDS5LH3kgWaSk5vXcvea9Z0HtiNuBDn22PVUIkq7ySL3llOto0fISGuiCrKyCutwjKkNQO7tyXMw+a2GuqOaVTO7o/nsiLHnbGTxt2XLNDVFnLpTCYmrr4EBroh0dWSfngjX68+jmuX4YxoIWLl3E85UedK+/bNcLLUUVtTTZ3Wgsi2XWjXIhxnA7FoLEYEjAgYETAiYETAiIARASMCRgT+GoG/zoaADkVNOXnJJ1j5+Zfsro5j/uI36Oove8iDnh69Xkn2yX1s3r6VzVuOUSW1wdJEh04cyIiZMxnTK4br62fQ66NqFqz7iAFhTpiK5GycO43vCrqwckEn9rw6k9OBw3i2Z5ThBl5dmsKqBT9TEz+RCeHneG+zlDlvD8Vb2Atr0vhw5DQKR65gSZc8hvd+A8mQ11jwUl/cre69gdXWFXH57BXKBBeGRucSvc4Cz5Bwgrzs7riRVuUf5bVpnyEdPp85A5xZPXUMp9t9yOdPurB9zoussRrOt6/0wdXKvAEjPSk/v87ktZW89vn7dPS3rY8ToM3gi8FPcaz9u3w7uSN2lg0beU0e386czbenq+k1aiQdBN9pZTHntu2lPGooEzsomDdzFd5jXmXmgKgGNwIt51ZOZ/JGNxaueIE4IZVho/FXFR7l9dELsJrwOpM6B2KjuMCrT81H/cQc3hrXulFb/9po/tYTikwWzphNbttXmDUgFmfZ3/enVub8wfz3DxIlYBPmhIWZgj2L5rIqpyUfzE3g4JsfcjW4P+MGJ+DpbE1V+lmuyF1IaB6GsxAc8mYH1Nksfe4N9ssSmPXSSJr62mFWe4H3xryHYsgrTOlhza9zl3M9qhsTR7THz16KqDaPTQsXsF0TzysTuqP94xNmrDXj5Q8n0j5IwqEFH7KjLohe3RLwc5ahr81jz+p1XBS3Z8qTjmxZsAur3k8wsmesAXNl0WUWvfomf6ja8vo7Y2h+B1lQwOpXZrBR1It3pzVh35ufcta5HS9MHUqsjz0mpceZP+1rTAdOYVy/FnhYNcZUT0XSVua9tZOApycwsH0o0uu7eX3OetyHTGbCE83J3fgOb/+i5pk3p9En3g/LO+T+erQaIXOBKWbqDL56vt4N4c/IgorUo6xZ+Qt/nEtB5dGCEc+OokeLIGwbFCSa4rN8NHcpRYF9mNpAFgjKjWtn97D5cC4uAQH42Kq4cjkLE5counaJx8dGS35+PhU1CnRmUpzdPXGxs8K8gRjR5x9jzsvfokkYxuQGskCvVZBzej/bj5YQ1qULTSxS+faTUwSPGED3TmH3uCHctucyfhfIgvxAnptyN1mgoyb9DxauPo1Hm570axeFo+TeaAqaskxOnE3H1D2IyGBvbCQaEn//ngW/pBD3xGiGdY/FUWA07yll7Pp4LiuzPRj73P3Jgpuv6HVq6qrKSD2zj1XLN5Hn1JLxU0bSyuoaH876kkz3Tkx74SniAxwQKW6wc/mPHC5woPeI/iREut1DcPyt+Wx8yYiAEQEjAkYEjAgYETAiYETgPx6BvyALtFQXZXF4x1pWLN9BuU07Zn72Cr3C7B+SKBCugVWUFZWit7TH3kqMtq6S7Ix0MpOPs3zhd5xXN+XT1V8SeO5dRv7ow8ZNUwgQfM9RsOfj2SxMbMZX87yY3WsWxZGReFmboNeLMDEFZY2YqG5jmDg0hPz0VLJv5JNfVIPUSsGuzxdRNmgpa0creLrfx8TM+4bXegUguU+EcF1tAedOJFIqkAW3ih6tVopPRDRhPvZ3kAXFR5Yzdc5Zxn3/CV39y/nm2Wc503Y+C0fGUbHvPQZ9qmHhz7OJd5VR/3M6Un95i8k/lfHKZ+/R2d+unizQpPPZ4NGc7vIuSye0a0QWFPL9y+P5ICOSlYtfo6W3jaGewj++ZOj867z4agLbv/gV71GvMHOgQBYIh0QtZ5e/yNTfvFi0bCpN7yALNFxe/SaTPrpMl+eG0czLDnPTKg4tW8SeqvZ89v0c2gqBDv88q9w/mwzyq3w+fQ7X285izqDmd/p5P2LNek0N11OvkZmdS15eCWqJKRkH1rO/OIEPvxiF/shqlvx2AXMHD9x9fAj2jyCmeSyhfs53xpNQZ7Fk0vtkxAxj+ui2eNpbgCqNxeNfJ7/HDCaFX2fORyfpMm0yQxICsGkAKGPn17z5XQlj3p2Aw7nFzFlryksfT6azeyHvjX2TY3VmuLhY1x9oRSI0ChFesX3pE3aDz3aqmDx9JB1D3AwqGFBwZPlnfHfankmvDLvTDUHfiCyYGs3+t5ZQnDCciU+2xttegr46kS9f+IiqzhN5ZkACXjaNbo11VexbMIcPtlbR7oluNPETsmTc4Lclq7nh0Y/X5z6DY9oaXv0mm0EvT2VQ66C75P4Ksi9dJE/kQbiXnNUvv8tZn/u4IQjpMOUqRGbmmAsqCqWCqoKrbFq0gB1V0bw4ayztwt0wF8H9yIKaq7t4f/UFwrsMoG+rEOwlJuhKzrPotfVY9BlCJ/csFn74MVuPpVHrEMmEOfOZNqDVrb7eSxaIqcg6yfpNRxCHtKV1k0AkhSf4buF5Agf3olvXGFwFOf59VVF/QhZoK/jjh2X8VuDI4KH9iA92uW/gRb1OSLEoMqSFvJmmsTbrIB9++DOqmP6MH9aV4LuCMNab/8ORBXqNgtKcKxwSlDq7z6L178Ck8U/RMdILcg6x4P1tWLQTVC5t8LQU6tVy7ffvWbo3lxYDh9GvbfhdpNAjTj7j40YEjAgYETAiYETAiIARASMC/zUI/AlZoEdZkcrq+R+w+nQFMSPG8vyIvgTaPuKNsLaYbZ9/w1WfXkwd0gxpI6l0ReKPDBu0iBYf/cAQ9feMW+XBhk1TCTSQBXJ2ffQqi5PjWPyGC68+9SO9ln/NU9G2huBy6FQU38hFKbNHfnotn++8isRcho17MB1aebD34/lkdv2Clf1LGdHvU2Lnfc0cA1lwn9vAkiR+Xr6FDIWqkbBAh1ZtT4veA+l+lxtCyfGVTJtzklHLPqZHUBXfjH+GM23ms2hkUwp3zufJBWoW/PQ6rdxvkgVQdvp7xn9xjuGzX2dAlIshZoGu6hxvPDEfy+ffZ3rPkEYxC+o4+PGrfHHNnw/fm0ioEFNABPLEnxgwYStD5z5D9toNqNqOZs6oeOwFRYK+ln0fTeXjyh4se3UgPra3YxZoFddY/Pw7HK6zITTQyXCI1SNCpCnnwolMmr/wAdO6h2AreZAO/THMh8dIFtRkHWLR1zsoVmqR2XjQpFUs1afWsj4jknnvDsXPSkRFXjoXDh8lKSuHa4k5yL278sqcUcQ1JkUEsuC598mMHsL0Me3xEMgCZSqLxs+lsOdLPBuazVsLztJp0kSeiA/AxiCn15Ox6xveXVnIU3Mn4HBRIAvM6skClxu8+9xybIdOYkzvJrjITEGvpbIojypTG3Qp65ixJJenZk6gV6x3/aFNX8eBbz7lh3OOPDf7rpgF95AFSymJH8qE4W3ryYKqS3zxwifUdp3IuP53kgXq4lO8P30R6VJHvDzsEIZWZGKCqjSHxDwx/Se/SA/ndD6dvw57IWbBwPr3b/JFWnka38ycx0XfIUwfGcy+tz/k7H1iFujr8ti39wI691BaRPpibymsD3oy9yxmxpJsBr44icFtg7E2vT9ZkLNnCW9vy6PXyDH0bh6EATJ5Kktemkdq2BCe6eHP9YunScosRG3pSouO3UgI88Gm4Vb/XrJAz/m1n/PZ7xk4evvgZS9FWZjG4QPZODRtz5Cnn6BzXGBDnI+77frBZIGm4DSffvYripDOPD2oHYFOFveZFHpqS26QV6nH0cUZe2sLA57V1/bx2eItmMYN4On+7fGzvZ8rwEOQBXoNpddO8OOyVRxIUxHfZyjDBrTD38XGkI1BnnmIL97bjKT1AJ58sh1ehrQPWtJ3rWLp3uvE9RtCvzYRBoyNxYiAEQEjAkYEjAgYETAiYETAiMBfIfBgskBfx7Gls3luWQUzF8xnaLxbva+tHkzMzDATIsj/Ve2G/9ew78OX+SDRl48+mkiYQ0OQOZ2GouRNzJ73O51e+5SErC94epUn6zdNI8ggW5az86PZLEpsyrKvOrDphVlkt3uZ2UNjsJaYoCpL5YevfsKi51Bk6+ax1mUcK17sgZXwv5oUPp74PDcGLWVRh1xG9P+Epu8sbVAW/PM8gYrrh3hr1lLsh81mXGcr1k6fzPk28/iwvzv7Fr3JOpOBLH21L+6WN90QgNKzvPriMsQ9xjKtbxPspCJKTq1h8ofXmPTFbLr5mVNcUIxW5oSngxWFR75j7vrrDJ00gdaBzpijImfPUqYsr+XNhc8gX7uQn4pDmPXSYAKdrdBVJfLF8wtQDXyJmQNiGuIYCPjryD+ygufeP82gt15jWJw3ljcJE201Gz6YwU+VbfnglSEEOcke4E/94IHW63QIcSFNTOujrd/996035Vf57MVXyWk7i9cHt7ivskDwAPlrm9Jzbev7TFmrZ+Zb42jj54SpuppdX73DiqxY5k2P5uRvSfh36UCLIDdkYj0Fp37ilY8uMmjuK/SN8+aWWr+BLMiIfoKXRrfHw0FqIAsWPvs6+d1n8HwPa9a9vZqaFj0Z1bcZ7rbm6NSVHFixiPUlMcye3BPtoU+YsUbPtPkT6RJuxq73P+CoRVvGPdmZQHcrdPICdv24miyP7gyJkbN83jbs+g1hSNcoXGVmaGpz+HHePHaWxzH77dEGN4RbR0mBLJj1EhtEvZg/rYlBWVASP+xOsuD5j6npOulOZYFeTfLGL3htYzVjZ0+gR4wP0pvAVqSx8KOvSHfpxJThTUnf8C1b0h0Z9HQ/4sM8DLEr9BoV+We2s3hVMs1Gj6FvM1g1/S3OevfhlYn97syGoMjhhw++4oxZNGOGdyPS2w6RTs7Fzcv4+qw1oycMpl2YK0KkCIOywBCzoA9TR3c3xCwou7iJed8dI7DzYAZ1aIKzVERd9hG+eG8D0i4jeXpQa7wbKybuMlLfCLcAACAASURBVEWBLHhViFmQ8CRTnupMoKMpZVmppGTkUFojZMOAurxL/LbxKu7tujJwSDeaCnZxX2KsjN/nz2ZFfiCTp46hU4R7g3pAT+6hVby76jRRA8cyomsznCxuriN65JUlFFWpsbKzR566mxXbcwnv2JHOcQHIUJNxeDM/77lOdL8n6N7CC2VZOWpza5wcbLC4lbe0jF0fzeW7bA/GPTeOHk2E1Il6FNVlFFUokNo6YGdSxMbFX7AhRUrv0SPpFx+IjWEuiwxrsub6Yd6bs4QC/66Mf3YQMZ5W6NUlHF6znpOFdnQb1oumvhaUllRjKrPFoZE7x0Mt5caHjAgYETAiYETAiIARASMCRgT+qxB4MFmgvMIbnYeyK3ICn4xrjqlSjRYdOq0YR+8QIoJdH1q2ri0+w2dzvqE4tDUdI3yQCac1eTUXLp7ghksX5ozuQP66Vxj3sw8/bZzSoCxQsOvT2XyVHMOSpaPRn/yZhd+mE/FEK/zsTShIOsfpizJGvfc0pju/4NPLNvTrGIubtZiqrFMsWfkrll1m82l/E2ZM/prYVxcxq/v93RAefcQVnFm7kKUbbhDTN4KUdd+R1WQUwzyKWX9Yzfh5M+kdVn+Df7soSdr2LV+drKVt01jcbVVc2vkHVU0G8sKweGQlx5n6/DuUtn2Zbyd3xl5cwZ5VKzlb505UuDcySji68RiSjqOYPCAGkxuH+GjRAWxiYon1s6fq6hF25XkyecpwIm+5Pwin9yq2f/Im32b6M+/NZ4hys25ECOjJ3LmYGYuTeXKeEOjQ7ZEDHSrK8rhRocXZ0x1rCZTl5lOpk+Ep3GY3VnHIU1kw83Wut5nJ7AFx95AFgp95dY0OqZUFYiHl5Z+U8sQtzF96joCWTQnzdUJcm8uuH9ZxQR/H86/2RXlkC2cUrjSJCMDZ2pyarIscKfRk1OjuhLnZ3PbZFmIWPP8BmZGDeXHUTWVBGosnzCW/yzSmDWqJ9vIWvtyfS0RECL6OFtQVp3NiXzHRo4bTq4U/dRdWM2vhJWL69qBPx+bYl55i9bensIgJJ9jfDnl+KmeO1tBq3FN0iLEnfccaVp6rITYyGF9nW1S551nxzQZq/Qfy5jtjaebn2CjAYQE/v/YK20Q9mftcJHvnL6Wk+VDGD21zS1mw4MVPqe0ykbH942+7ISiz+e6tTzgma82MZ/sQ4WHbiISp49h3n7HwuIhx08fS2qWSX1b+RrbWltBof9ysxOjqiri4Lw1Js84M7tMMT4s8vp71Duc8ejFjXB8i3BunTtRTdH4Hi7ddws7Dn0h/F8xURZzbm4lb1z70bC8E1atXI6lLzrHgrWUUB/Rm4qiuBLlagrqI/T/+yMHrEBAZjpeNiOsXD3NZE8KTw/sS598o4ON9bEKff4LX536HtvkQJg3rRIBDowCWDc/XZh7i6y/OEDykL13ahmD9QPMqY9cHb/N9gR8TnhtJx3DXBrJAybn1X/PV3hJ6PD2aPq1CG93OKznz60I+2JJFhycnMqqljIPr13Gu3IbIiBAcReUkX0pBEtye3l1b4VJ1knfmfkdxUE9emDiAJp5WDa0sY8+n8/k+x50xE0fRNUogKjQk7VjKu2sv03TAswwPKuHzz36kwq0lA7o0xcVChEarRWcqw80/EA9tCl++9hnHyhzpPLgnTYMcURelczmjAv+E7nRJiER+bgPzv9yNXcehTBrZmQC7e/F69PXQ+IYRASMCRgSMCBgRMCJgRMCIwH8iAg8mC2oz+fmLlZwpqzYEI6+P+6dDrZQS3XEYI4c2xcqQT/Ehi7KE80cPsnPrEQrQY2YTxcBhPWgW6Y1MJCL7jxUsOurMzFm9cRMLqgUVFzb9wPZcfyZN7oSjmQmlqUf5desuLudU4tqyD0/1bI+/oxSRuoyTuzexbu9FTN0j6NWvP2HK8/y0K4fm3ePIOnwRz26D6BTmeGfqvIds+n0fU5ZwbOMvbN67nwNHjlLmFEu7uHb0HTmCfs197+vuIPin5yadYOvq7aQorGjSuT9PdIvGTkjRV36VH1dvpTakJ2M7hhui/KOqJPnUPjZsOUyVvR8dew6ia7TXrdvI2sI0/vjtV/ZdLsE5uDUDhnQj2MWqIU5CQ6tVZezfvp8Kl2b0aO57z42qqiSZjZtP45jQnXahrkgbbjq1yloqKqpR6U2xsrVDJoG6qgqqlXosrW2xlppjIhJRen4zC37LpPPw0bTy1fDbslVk2nbgmYGxOFo3Ooioizm0ZQfl/h3oEumGSKnF3MoCE60SuVpDXUEi+3ZX07xfS7wdzaiuqkGDGVY2tsgs7s5Rr+LG+T/YsnEvaUo74jr1oF2kiKPbT2IS3J6eCa5knznAtj2nKKkRE9K6Mz27tcLHwfJObLRF7Fq2gQLv1vTrGIGDkClBc4PtX/1MeXRvercKwUFqQnnWJfbt2MmptHxMfJrSp2cPmgc2YKUo5ODmtfyepCSu52B6xvljUprM3t27OZ54HbF/S/r37EqMnxCIUTilKsg5d4TdO/ZxpVhGbKf2+FlUc6PantadYvB0lBkk5fWlmrO/bTWkTuzV2pEzP/1OVVBburUJw8lKjF6exdblW1A26U6XliE4Suvf1FdlsW3XZaxCY2kR6mlQ4jQulekn2XI0j+BWrYkNcMFcXcP15ONs3n2UrLxaHH0jaduti+FdId0j6hKObNrNDfsIOsaH42pzMz3hzVq1VFxP4Y9t2ziZVoTYK4qO3brRItSj/v2Goqu5wYHdx6lxCKd1XLCByDEUTTXpF4/x247DZJabE9GyLZ07N8fXyeYvCUl9VTY7fjuBzjeWVk0DcTS4QdxZVEVpHD54HefYKEKCXLglCrjnyTpS9v3O6WpHElo1J8jVup5k0StJO3WYM9dFxMQ3I8TLvpEdacg6u4ft50sIbdmBhHBvpLpykg4fZN/BU+Tp3GjdrSvtW4bgIDNHXZzCtk2HqRICOHZoirfg+mIodaQe3MXpcmuaJ7QgxF0geHTcuHyAbSdz8Wnajmb25ezetY9L1wrQ6fT1a7Jei0biSvOufekWISPt5FU0VlKqi65x/nIaautQOvfsTHy0D9YSU8rTTrN1bxKWYS0MY+lsafRJ+CefAeO7RgSMCBgRMCJgRMCIgBGB/2QEHiIbwv9N97XyKqqUpljb3vTz16OqraJOZ461tbTRAer/pj0P/SvKND6fNImzreaxZEyr2+kPH7qCf8cHNeSf3suqX/dTJHKm48DBJLgpOLpjC4ezFYS1H8CANlE4WUkwUWbyzacbMGvRl37BFfy8eh++g8bTPdwVy/sEkzT0VpnN9u/TCRsaj03+SQ7nlKM6tZMlv1bT740Z9PEtY/PvBymstaFdnyfolhD4v4SrlrqaGrQmFlha3Ax6p6G2qha92BLLe0iKf+FY6TXU1dSiNZNiKRHXB+jTq6mtlqMXS5FaiB/ZheRf2BvjTxsRMCJgRMCIgBEBIwJGBIwIGBEwIvBvjsC/DVnwb47Tg5unz+XrCRM40+ZdvhzRFGuL/4SbulpOL/mBU2b2eDlbYePqQPme3zmtdyDQUcHRbBP6PjWGXlFuWIp1JK5ZzKZqX9q4FPPHeTuefrE3/k5WDyZ4ai/yyeQTdHhvGM5X17HyoobW3mJ2b1ExaHYPZFV5FGvUFJ44Ta48jBHTuuPrbHXf6PP/b+3G2HAjAkYEjAgYETAiYETAiIARASMCRgSMCPwbI2AkC/7p4OhL2bfye7KCBzEywa9RwLJ/WvG/8n015ZmpJOXlU5ZfBZZaMtZtYFeBEkd7U0qVvoyaOZWe4Y5YWltjmrePWV8dxkxXQ0DfKYxqFYDtn5EmdULKv0NET+uGLH0rmzNtGdDKjUM/1TLgpWbkXs9BYBqy9+8ltS6CcTMGEORWH/HdWIwIGBEwImBEwIiAEQEjAkYEjAgYETAiYETgfx8BI1nwv4/x/8NfkJN5bB+bD5ynsLIESWBLOrqbkZycSpnCFNuglvTrEULe7oOom/UmPljPzg/e5YdsX157ZzxN3W3/3NdcW8D2z75nb6kcibwARUA7xnVwYcvCw/gOjKc86zL5FUpkOiWlSleGPTea5j4O3OV6//8QV2OTjQgYETAiYETAiIARASMCRgSMCBgRMCLw/wMBI1nw/2Oc/s9bqaos4MqVa5RrJfgEh+PjZMKNpEQyS9XYewYR6ivm1OrvyI8ZQe9oD8yqrpNVK8Pfw+Eh1BV65KXZXLxagKmFFQ7ubnjYicnPyEZj64GDqIyM6yWYWttiYWGBq6s39jJzo0/+/7kVGH/QiIARASMCRgSMCBgRMCJgRMCIgBGB/1YE/pIs0OvU1NbUolBpMLOwwlpm8TcPbTpUCjl1tQq0gIm5FCtLKeI70gs+YBj0GkMgNxMLS6Tmj1GMrlNTU6PE1EKKhbmQgeHRil6nRSWvpVahRocJ5haWyCyFQ219TcL/dXoRpn+RCvDRfvXf5Gl9HfkZpUi93LGRmP3bxBPQKuXUqcHC0gKxEASwUdFplNQpNIgtpJibmTzyeD8Qeb0WpbwOuUpjyBxyu9TbhNTCzJA54u8Ugw0hwkRkwt+s4r4/q9eqqJVrEEskmBuyjzzeotdpkNfUotabIpVJEZs9/t/4Jy02tK+uFqXOFEtLwR7+Ne3Ta9UoFGpEZmLMze/O+vH3eyjUKzfUa47EXLC/v19X4zf1Op0hC4PoMdvj42ndn9Si16FSKtHoTDCXmGP2MN+dB1Sn06pRyuUoVMK6b4bEwgLprQCp/0s90WlQCO3XmyKxkNyztgn5inRaTX27lGp0JqaYS6SNArfq0aiUqDR6TM0l983WI8wJwzdasBtTc6TCvLhnbRDq0aDVg5nYrD7QakMRbE6pkCNXahCZSRrm1QPylBrGo/5ZU6GdEiG7zv8Sdg/aVuh06IS9yANsWa/X3VrPdRo1Ko0OM7GwXt7ZJwF3lVKF3kSMRPL45vC9zb49hmbmEsM37Db4OtQqlWF8zS2E9MN/BaYerVpJnVyJzsQcmaXF48sU9RiGUcBbqVKDqTkWErPH/n16DE38x1UY1hGFCr2ZBOlj62PDOqBQQUO9/7ihj6sCvWCjSpQaERZSc0TCt0+lrd+P/aW9PnwjDPtyhQKNSIxUyNr18K8anzQiYETgAQj8OVmgU1F2PZl9f5wgNbcc+9CWdGrRjEBve8z/6lt0xw9qqC7JIy05kbPHL1Oq12HpH0v7mCYE+rsZUnr9aanJ4JcVu7HuOoTuYY53bFD+ycjqK6+xdu1xnNr0oGO480N8YBt9mzVySgrySD1/kjOpOdRqZPiGxhDXPAI/d0cEl/2awmxyaiUE+rg+IJXiP2n9f9u7wuZGg05kgpmp6QMOznqKLu1n60U1bbu3IcjFulGKOz0VaSfYerKIqPbtiPSyR/KYdqd6ZQkndm1m/4XryFW6hrbp0OlsCW6WQPvWMXi72DySfdWPrpaK/BxKNDI8XBzq02n+3aJVUlFZh6lUZjhAqPIusnlPJr4JrYgNcnlw5oq/9XtaqvJSOLL7CPlm3rTp1JpAdzvu2mM/XM06NVWVQnYKC2SWksezodVrqSpI5ejhY1zTuNKhfWvCPR3+Mk3jwzX40Z5SFF3lwB/JSAKa0CzKH7vH5GujKEphz8FULAOiadHED5tHW7Dv3wmdivKiIqq05jg4OmBt8Q/s8dFg+udPqyq4eOIsmTWWRMc1IcBV9jcOIHrUilqKcjNJvnSRq1l51IocCQqPJKZJMJ7OdkjFj5HMvn0SRFmSyeEjx8nWutG6TQJhbo3br0NVV0Vhfg5XL14iLSOXSnMHfIMiiIsKxcvNAUuxiqwLpzifrcQvpgWx/vZ39F+4FKgqzCHx/GkuXM3HxM6HJs2bERHkhZ1UfOtZvaaaa5fSKaqTEBQThKu1uH6lUisovZFB4oVzJGeUIHEOpFl8HGF+rsjuIfj1qKqLSDp/nFPpVXhFtaJdbBA24kfaVPwzm9CrqSotpbxWh42zM/aW9f24XXTIK8sorVBgbi2jNjeVSxnV+DRpRoyvFfI6uSG1r6XMEmVRJufOJlNrG0Cr+Ajs7q7qn7X0thVoa8lKPM/F9Gp8m7ehqY/N7ZpVlaSdP8el62oiOrQn3PlmStb7/7hWWU3O1XMcOZeKyD2aTq2b42n9r5vPOo2Kujo5WhMJVjIxlXnpnD2dgs4tmo4J/tydrPcxQfovrEZLZX46Z46dp9Yrgd7xvjwe9DVU5Gdw+shF1H4t6N7C7zHV+8+h0tRVkH7pJKdyJXTsHofpjcscOl9KeKcuxLhb/u0f0GlV1FXXojG1xNbaHEVlEReOHCHbNJS+PaKw+j9cVv52J4wvGhH4N0fgT8gCPTU3TrJ8wUZUYXH4OYioyrlG0mVLhs+fTEs3i4febKmrrvD9uysp8osmzMkSkVhDdXUxVw6mEPT0DEZ18Mfiz5jF4qNMHjkfl5e+4o3u/n/j0PWAD2buAV54YQW+z7zOiz1DHuFAr6M0eQ9LfjmGzCcMHzsJeo2OmrxE9mXLGDdtPO38bUnb8CEfXfFi3kvD8LGxMDKc/2Qy6JRkJyVSbOZKeIAbsgccnItOrGDy7AN0fv01RnYIvX340tXyx+K3ef+QGdPffpFO4W4GQudxFF1lCgtmTuSr3RlozG7f+gkMt0jqQKvhs3h9Yl9CXB81o0Mdh1cvYHNpJBOHdSbE3fqh59zd/dIVnWfR17uwbzuAPm1CME37lTmfnqD56PEMbh+G/eM4TN78UV0Rv3/+FYdKLIlq3Zb2rWLwcLSi8UXYQ+NelcYPy7ZSF9iO/p1j8bQ1f+hXH/igqpjdPy9nV4aewGbt6NUmFh9H67+pmPpnzalK3csXX29HljCI4X3b4GX1eIyyOnU3nyzeh13r/ozo3wp3y8dwv6IqZs/6TZypcKZH70409bf72/b4z1D7G2/XZLJ64VL2F7ry1PiRdIl2ffS2a2u5cngHv5/JwtTeAx97CRqFnNzsDEotfOjSrQftItz/Hin2Z13SK7iy82c++3Qhx+RRPPfKLJ7p3wQrw5AKKYYLubB3DyeuFGLh6o6TtQSVTkVxzjWKtfa07NKXzjG2nFq9mB8OVtF+7FRGd/JvFDBWR13+Ffb8dpiUUh1eAU7oyvNIKRYRktCVQR3DsUJrUA2UZ51m9bfbybGMZfyLQ4l1kxpSuOYlH+e3/WcpM3Eg2NWSqsJc8jR2NG3XjW6xXndhoiTt+G+s33UauXsL+naOJ9rf8zETln9hI+oyTu7cy8FEOQkD+9Ih3PGuF5RkHtvDjsPpuLZqj1fFBTYfLSCu/wh6Byk5uGsfGXo/eg/qjvWNk6xbv51SlzaMH9MHT+nfsM+HeEWvLOTgLyv5cVce7Se9wth2Xrffqr3B/o1r2XxeSe8p0+gZ3IhIuKduHaVpJ9m0eSsXNIH0696GZmHBOMsez3H1Ibpy1yN6Kq5fYd/OA+RbxTBiaEtqkw+z7qddaCMHMvXp1lg/eqX/5m+oyEs8zE/L1lPR7FneGNuCP6d3HrY7Sm4kH2PVso3IW47ijacSeAxfzIf98T99TlGazZ5VC1hy0oY3Pp2CddIWlv6SQbeXZjMwyv5v/oaWioJr7Px5I3luvZkyogmK/Kts+uZrzph34+05/XE2kgV/E1vja0YEbiPwJ2SBiiNLp/Naehc2fzwYB5EIfWUirz07k6IeH7Hs2ZiHvuHP3PYWTyxT8fW3bxHvalF/86qrZMcHs1hwIZyFK58nxMoMkSBNVNTLKPWm5gYZo0FOp6khJ6MAM1dv3G0kiET1z8mVajARYyGV1h/09VoUgqxRbIZerUCu0GBqboGlVIJIq0IuVxhk0RaWDc+rqsnOKUbi7IGLcJgXUtcL8t06OWqtHlOxBdJGbgW3YNNX8uu7b7A6vymffDISfyuJgQjQ11zhkwkzuBz/CosntSXjh+m8cD6QZfOfxdtChFaHQXIlNRffuhkXpJ+CdFSprpeHCrKpm24M6LQo6upQarW3+mmQHmqUVNUoEEsl6OpqqdOaYmNnY8Dgn66Leo0KuUKBWmeCRGqJRGyCTpCv6kQNEst/+guPOv2E27w6aityWLPwK06bJPDCmM6EeDsjk9zG8VatujxWv/Qqf3gP5bVxXfBztDRgoq1I5tPXPiXLZyCzx3fFVyCtHropetRKBSoBE/N7Jcy6qmQ+eXk+yU49mDq2M352wj2ICF3ddbYtns/SQ/bM/PJNBrT0RWYiyG8VBgmzIFuVCpLRRuMmSEPlciVag1uLhgNL3uD7wpa89lxfgu1M0ZkJ0mJx/dzTq6mtrEMvkdbLoEXCDZ8ShUKQW4sQSyzqJZyC5D59F1NmrMSp/1QmDUzA11JBflEtMicn7K2lhneF2x2FXIlap0eQuVpIzOt/R5BAq/WYmYnQqlW35KGWFhLM7nKxMcjqyy+xYPpS5G1HMHJwK4KcBNcl/e1+I0ikLe6UxwvzQKFAqdYapPMWQt0iHcq8E7zx6ldURz/B5OHdiPSyrv9NQXItjIla1/C8MC4mhnleXaNAJBaDsAZoRFhaWRlUGcJ4C+2rLbnCii++ItezJyMHdSPKQ4ZQpU6tQq5UodHqDdhJzOtx1ijrqFPqMDUTGQ6HahMLbKws75IBCxJhBQqlqn7sbvXvpkuSBoVCaK8WE7HE0D/BTUarrKKwsBJTK3scbGWYGQ5lClSaRjgI/RLw0egxEdppkOhqMTHgJMbkpkTdILGXIBHWP2UlBUXVmFrZ4WBnhdhEUOYIc1uJVi9CbF6Pf2MZ+e31TWewd0EGrBXGykKoU4yJKp/136zkcIk7Q4b1pJmflWFNq+/rTfl1vQxW6KuwhgqybYkg+29Q8Rikt0qlAQeRqdgQk0Swf71KQa1SkL+boBPGVS9GZiW7x+1Mr9eiVigNbRPmjwFHg1Rej1ajMbRH+Kl6yb3OsP5bSMSYyrNZs2gFBwtdeHLsE7QLdUBkatbwrsFnDLVGg05vgpnY9PYa3GiN0BRdYMnnG8m1j2Xs+L6EOwrzXEf+hV18t3ovovDujBrWFV9rUwzruqGfGoOk32DPwjgazvd6NGqlQYKsucNW7r8gaaszWP/dBo4m3kBZp8UttgNPPjuQSEcxem0Nl/ZsYt2uq3i16cOTfVriKBUIJz1V18+ydsUvpInCeXJsT+SHf+SHQ5W0HTmB0e39bpPX+houbP2Z3y/W0KT/cPrEuqOtSGXjN99zutqLJyaPIcK0mJSLJ9i//Vc27sgmoP9k5r46gmhnCagL2btiOdtTTOkyYQJ9IxypunacVd9upcg5nnHPDcD/5vWeXpAIl3B4ww9su6Sg5dDxDGnmarABg10rlLfsxqLBtUOrUlAn2IbIBL1GiUpvZrANi7tUHAY3CqVgGxowMWuwy5vuRfpG9YMZVRzZso3fz9TSdewo+jZzRX9zTRHsRqwj6+A21u9IxLPP0wxP8KCqWonUxhZdwVlWLf+JJG04E14cR4yjnpqqatRmVjg72hqIEcHOhbYI65OJ2NwwB8SmJghuPFqN4FoGIsF9TalCZ2KGpLE7mF6HRq1CoVDVu3s0rMUmmmIO/7qaH/fm0+aZ6Yxt7XnbYHQqqsvLqajTY+vshHDu12rr1wthXRIgMZUIa7oYvaaWq4e28vO2E1h0mMjM3qH13/YGmbiwhulFZgZ3Bokwt3T1RJFCI3wDQClXIRLcSIW69IJLkjCmKnSm9S45YmHdVtTPv1ttFz5Xeq1hXhrcZDAxrEFCe9CpyLt8iFXfr+OaTQfmvPQEnmI1VRWV6KX2uDgKaZiF8av/Rqga1pWb9iGQ8mqNFr3gTqJTGfaAwvhbSC0wf5ALqNDXBowNLqTCt9LcDJGofv0SvgEiw/qsQKjO0I+Gb+w9s9QwXkrkAgZCvwx13XZHMbRP6LdKg6ihXcK+Vi2vprSkAq2lIx6OMsFoDN/Im/YrYCngL7yvUQt7QBF6w9qvQSTsFSXmiHSCu5mwppsYsBdcZDSKGkqLytHK6usV6YW1sf7brhHWfsO+4AHuMsLa1PBsvatR/dolfCcM/VBrGnBWG/bfgvucsIYLOAu2rVHXj62J4TsmuLjU24TQD0VZDvt/+pqvT1vz+iczaGpZS2GpAlsXN+ykZvX2oVQ27OvNkNzc1zesmVqNgLESrU6Eqbh+ryzSKclNPsnKDz8nPWACn8zpir2pnurSYmpENni622FmcNFS1+//tcJYNriN3bJJ4bwhRiTUb/gGmRts56Yrj2EtF/YmqvpvllRwcf1PdC1+6P2w8cH/RgT+hCyo5via70j0Hcz4Nt6Gw626Io2Pps8gt9U7LJrYFPFDOVHrubLmZUZ9L2fuuy/S0s+x/kNvLqY6ZT9r9hbTbcwwwuxF1JUXcvXcOS6l5qCyDiS+VQwB3i7YqK6y9JMN2PafxNA4RxSleSRfOs251AK0MhciouJoFu6Dja6APcfTsffyQlyawvELN7DzDCM+PhxpbR4Xzp4ho0JGWPME4qN9sKxKYunS3bj2GE6/Zh6YqGspzsvgwpGzZFZpcPQIo1mrKHxc7JA0Vj5oy1j99sv8kBPG668JbbfBysoSiTmk7fqJ38rCmDC0OTk/vsz0M668Nb4r8qwrZBZp8QiNJSE+ChcrCWjqqCi4zuVzp7lyQ4mTXygxMRF4u9kj0Sspzc/m8vETpJXUoLd1JaxJS5oGe2JRmcj3v57EOTyEupMHSCGQYWOGEO5qeUt2r9coKK+oNhw6Ghe9yBQLmQ22MsFH9M7jskZZQ0FGChcuXuZ6jTURzZsTE+JKVfJJEmvsSWgZjr2l+SMcsv/plBJuzUpIPLafgwcPsXv/cXL07iS0SaBL1550aRWFi630Ll9XPenbP2H6TzpeevsZ2ga5YC7SU3BiLe8sOUnb516kX3M/rB9F8qqTk3JiLyeLZbRp1RI/Z6tG7g0gkAUfv/wBM1iXKgAAIABJREFUWf5DDUSEv3ODpE6v5dr2T5j8dSZPvTqbIQneiGqLSbtyiQtXstFYexAV1YQwPw9spaYIMr2ca8mcPZ9Cqd6a4Eg/8vauYKu8A/MmxnNj90Gq/RLolBCCo0yMXpHDjh+2o4jsTMe4AGS6GnKvpXD5whUKaszwCo2kSUwwtpoiTm3/gfcX7UQS3YXhQ4fQ1q+KnfsyCencg9ZRnkhU1eRnp3HpbCI3KvW4BIQS1SQUb1c7zKqzOHi5BGcXG+RFmVxJzUZj402Lli0I9XJC2kgyIC/O5PS+X/lqwWaqA1ozdMST9GkXglRVSkrSRZIz8qnV2RIUHkV0ZADOtlJEgq0W5pBy+RKpuRWIHX2Iio3Gx0bD1f3r+fjLDZS7xTF4wGD6926Bp60pFXlZJCdeJv1GNVJXPyKjIgxrhaz2GhvWn8HE3RFNYRKJVQ5079OL+GB3BG8nVVkmB/dt48fvN1Bo05ShI59mQPtIbMyU5F+7wqWkVAprwC0wgqjwIDydbahMOcqO4wXYuZhxIy2JSqc4nujZjhC3hvsuvRZ5TRmZly+SeDWTSq0F7iFRNAkPwt3BChNdff8uXkokI68cmUcwTSLDCXB3gOJEtm4/h0VoAm3j/NCVZJF0/gIZhdWYO/kQHh1NiK8bUsUNjicXYWElRV91g6up+Zg7+hETHYRMXUxKcjI55WL8ImOJjfRDWpHIpt8uIYuIp0PLYCzVleRmpnA+MY0iuSmeARHERgTj6WR9p1JLiA9TUUzGpQskXbtOtYkV3qFRRIUF4iatYvOKH9h/XUb79hFYyPMpqNTiGRJDs8hQ3Ows0KlqKcnL5MLFJHJK5Tj6hhIdHoaviy1mQnaT3GtcTEwiq6AKMytPIppEEx7kgSb3AnuPZGBiLaaqII0C80B69+hKU1+72zygQJKW5nP1wiWuZhaik7kRGh1JSJAndjITStKukVOoQGotoiwnjbQb1Vj5htO8WRS+slLWfbWCP4pcGDi4DU6aWkwcfQgL98bKTIReXkpSaiaVJvaEBvriZHnvLavyxkkWfPEL6RbBjBjeg0h3e2RSC0yURZw+do4iMw9axsfiKdNRWXKDpKREUrOLMXfyJTIqimBPJ2TmJqhqy8m5mkJSchqlGiv8wqOIDPPFyeZ+MXx05J/by4oNJzAPa0qA/hpHk+W0GjiKQQk+aAovsnr5Wi5rg3lq3DDifaxuL7raWq6eOcHFHA2hceFUHVvLqsOVtLmbLNBUkHT4DJnVUiLbNMff0Rx1dQa/Lf+B0+Wu9J0wjljrOoqKiynJTWTT+oOUOsbz3LRhxLpagLKAPd8v55czVcQPe4o+0a6UpZxg7fqDqIM6MXF8fwKs65UtOnkZVy4eYd2q1Ry5pqJZn9E8M6g9/s5iijLTSL6UQm6ZBkffEKJjw/BytqY66xwHz6YhN5VhWpRBkYkPnfv1JNb79n2z4AZRUZBNclIiV3NKQOJMUFgUURG+OFiJ0Siqyc9IJelSMnk15nh6OVN69SKn0k3p9cwIukVaU3Yjk6SkJNIL5Th6eSIpuMKxM3kE9BtKG7tyTiSX4RkejGnuHyxfsYlcvTf9R4+mU6gtBVdTqbINo1vnOGyoo+RGJleSksgsqEHm4kdEdCSBHk6YKcvJvJpFhVqM1KyStMtpVJg7EtKkGbHhXgheHYrqYq6lJHM5OYMqlRlufiFEx0TgZavk5JY19ycLlKVcPnaYE9e0xPXpgntdAVnZVVi5WlCWdoW0gjps/SNp0SwI08o0fl+3is37rmDT8gmmjexD0zBPdBX5pKckkXwtF6XEkaDIaCICvbEzqSTx2ElOXqvD3UPL1at52IS0oLWnNVXVeqztVGRcTqHCwoHg6Cb4WWvJTEniSnYVbn7hxDaLxN1WjLysgLQrl0m8lkudToZXQBRNYwOwUhdxYssavv1lH8WWTRg9ZjjNA8xJv5SIxrsV/TqFYKaopiA7naQLyVwvU2HnGUKTuHC8XWzR1xWTmpZJhcgWe20e55Oy0Av7wqYtifF3RXqX/5tACtVVFpOelszFK1nUIsMnLIa4UF8crU2oLMgkLaMQiZMTtZmJXMkV7CGUZi1j8HaS3aFAEw7QCqGulMtcTM2iSmuJR1A0LSIDcXWQGciL6pJ80q8kkpReADJ3opo1IdDLEXVJGn/sOkptQBeGdfRDUZxLcmIiSan5mFg6ExwdTWSEN+a1ZaRdykRtbYOZ/AbJV65j4h1ETFQI1spiLl1MIr9KTHCTpsRGeaMtTuXAjhOogjswrEMQqupSctNTuXwuhVKdBV6BkTRpFoKbneyOfYxwWFfVVJCdfoVzF65SIQdHz0Cim8fg72KNuqqAS+evUG1mj62okEspuZg7ehIRHUekjxOmqirSL14iTynBSaYi9VIq1VInQiJjiA73RqooqCcLzljz2gdT8Cw4zfajBTTrP5iWnuZUFt/gWvJlA046qTNhTZsR6e+BjdQUZXUZ2Vcvc04Iul1niqNnOC1ahGJHCYfWr2HlT9sodu/K+OeG0TnCifRDu7hqFsvIIS2wVFSRl53G+cvJ3CjXYO8XSUKTcDycrdDXFZFy9gJ1rkHYlqdyJvkGSD2JbRVPuL8jYr2S8vwsLp6/RFpOOeZWXkTHNyHU3+Ov3af/6fbX+L4RgX8jBP4ywKFwQ6GsraSiopxrJ7az5lA1T856ifZeD++GIE//nclj3yIJOzw8gonv2IG4MH/8A3xwc3HERipGWZLEr6v3oXRyxVReiUKtI68oH88OYxkZmcUznWbh+t4vfNzLlJ/eWEmGizNeggxUW0XGyRLip77EIPerTHr1UyrduzG6vTfFORlcPXaGCjs/4lrH42ZeRmZiEkfO6Hj6k7n0tjzB8GELCJvxGW8MCCDz8Do2nsjHyc4RsZkIZWkOV/T+TBg/jCjXxh8JLak7FvPS2z9SYeOOn2cY7Xq0JyLAC09vL9ydHZGK9Vz8bhbPfJNItxEjiXMzobwol0vHkvF6eg4vdA+i6tJufr1QipNMRFWtBjNlGUk5Vgyc+iRNVBf5/OdDiM1tcXGQolUVceqYgn4vP08Xq3NMf2MBBdIoWvh5ERrbgvadW+JhfTtIlDLvHN+t2ULajSrhkru+CGy6qS2xPUcwvH0wVo2l/P/D3ntHVXXtbdsXTXpv0jsWBBRFkCYIoigCKoLYuymWWKLR1JNEkxijiSUaewFFRRGliIqgINgVUJTee++d/Y4NJmqSc97nvO37xjPO+k/H2uy15p5zrTmved/3r6+D7DuXOH23Gh0NGUT7BNRX1GE4diTF16+Sp+XJlpWe6AgXd/+vOnBfG08uH+PI5TTUh+pRkHKbfInhuFvJUPiyGss5q1gw0RLVP03su0rv8Pnq4wxesoGF7sNQkeog7uB2TrwwYN0nAVjpCmnzv3H01HF593p2P1fn443r8Riu9Y6FoV9Z8PE2MtQmsjLAET3VgTYSdNVwO/Qotzts+XClD+YSJVyNekr7IDF6O9voEemiNqsGXdcZTLbTJCcujLjMZqRl5ZFXlEOsrZCoS5HUj3if/eusuf7lPmrGBrIyyBl9ZSkEjc/Y+cH3tE5axZIpxuTGXeReUR9KQkWOAOprCmnVc2L6OF2q7l/ku1+ikbL2ZPasGYyRecKn36cwfvU65k/QpyjhInEZtQwSl0FaQoLujhpy0WPGdE9GdN9n/c8RiCgOwc5St7+f5r16ToW8IysXTGWkgfIfkw4hLHiUEMGB3eE0mzjiHzSbiZYQH3yTQgEoqMkh3tNO0Yt8NNwD8fewRpCZQPDtLAZJS6EgKUZvSy0FNYo4etggW5nMvr0DsGCm3wymTbKGgmTO3M7s311QkhGnr0M4OZdgpJ8XTlolfLP5GPl90gy1NELfYjSuDraYCherotBVX8Cd+ChOHw+jSsEG/7lzmWarRea9m8S/rEJOVhYFSWipaKRH2gQPHxekCyP5Ztd1+gbrYGFljOkoR8aPGsZg4YnC37mjipuxV7j7og5lBUXkxDsoKGpBw9oVnwlWUPaU5GdFtAqEUZWdtDc20NKhiL2nB0NEX7BzxyXk3ecye4wo0bee0N4zCE1FKToaKils1WHyjEmMln7OP36NoEHKmPEjDaCxjFf302mR12KYtQXqMt2UvnzBy1IZ3OcF4KSSxXfbo1B1D2KxjxF5MXE8K21GTEUGCbFuGgorkDS2Y4qXC0Pfsrf0NRdyNSaWZ7mNqCgqIE0reSXdGNl5MNVZmwehe9l3rYjhDo6M0pOluTSTZyVi2E6ewUwXI6rTH/Esq5z2vl4Q6aStpo5OCT1cPJxRa8vhZuwjasUlUVGToaOilPIOWZymTcO89wV7fw6nXEwFa1tTTCztcBptiYHKG/BWnf2QmwkplNSBnJwcEr1tFDWD/hihlcSEsmsXOX3xPtLDLLE0Vqajtpj0jHp07Dzxn2xASshpbldq4DtlCEV3blKiaEPgXF+sNAfRlH2XU5cS6DZ0ZOYUZ/T/zr/dWcH1Uwc5EHqLGhFVhlvaYDt2JMOGGKOjo42msgJSEr2UZT7j/uMsajr7EBfror2xkZYOWSzGOWM3VJacB4/IKm1CREKsPwOhpqkVOUNrJox3ZMhg2XfsaoLuWuIvnCMmtRvXmTOwFEnj0Kk4Bll7sXSOO+KZsRw4cpXuYZNZvmgahv/MoCtoIDHkICcTm/+qLHgjKaGnvY2mhhryX97nzoNS1K3c8PYcidLrB2Z76WOOHTjPS9HhLPswcAAW0Evl81scP3SSpMIudHRVaStvALWRBCwPYrKtPr/b+IWw4FV6MudPB5OU3cUo74UsnGxBR8Fjkh/l0COthoIotLS30CI3GDtHFwybk9l/4gIvO/QYb2HGkJGjGWtvjZ7ya+G2oIfKrGfcjLxNbjOo6SrQW1dNRUMfpk4T8XYxo+xpItfuPKdbUgFtJXkELVWk3LpHhdRIPty6lOF9ucRdS6EcSVS1lJAUZjMkx/O0Tg3fD5YxtP4BITdKGT1tKkMEzzh27BJFAn18F87HTrWF21euU63jxtr3JtORdY9rd57QLCLHYDkxOhpbae9UwMLRhdG6LUQeDiahQIxxXjYodTeQl1tMfY8G7v4zcDMX5dnt68Q/K0FCXQsl2imvqqNP0wo/7zE037/IqdiyvyoLWoTg+Bhn7nUx45OVaGbEcvzkPdSc7bDUkaOpopCcglbUho5j4ngNnl4NJvxWBgq2/qwKmoSRfDNJ8fE8rRJgpCqNoLuLltpeFA1GMnGiNs/On2bvhUxGjLfCyNycoYZqVN+JI/pRG44Bjqh3VvEyL5OcehFMh9kwQkuK8twsikoa0Rw7mRkuhmTHxZL0qhF1MzXE25qpqmhA3mw0k91GUB53jt/O3aBaxpqFi/wxk6sm+nwM3VZz2LLMioont7ken0aP7GAUxQW0trXTJK2MjbMHI2WKOX38MIn1Jvi7mNLXVk1xYRG1Ykb4zZ7NhKFv53P00VxRwP2Y66TktCBvpIhETyctze0oDB6K+0Q7etIj+O23q4jY++KgJ0ldaSlFRdXIWU5gQdBkdN+ydHU2lPPkxjWik0vRtNJCtE2oFuhA3XAsfoHOSFRlkpKYTEmPLHJ00NLUTnMraIwYh93gKs7sOUG13Rq+8VPnQUQYKfUy6KrL0dvcSE1bNzouvniq1nBqx0ly5UyZOHEo3UUvSS3Ip1xECydrS9Sl2il48ZLSWhFGz12Ki2wWB3ecpt1lBV/7G/EkIZq7mU2oKqoi1tdOfUMj3dojmeM/CSPFNzOh7pYaXiZf4+rtLMQH66Ei3kVDdTUVgwwJmDcD3dZH/PTZN8Q3WzB/tj0Kfa20NTZSXyXJ8MlTcTVq58IP/+DEgz685wrVRN00t7bQ2NCCspUns5w0eXD+APuFyoJtSxn08Azfn8zG94sv8VQp58rFWAoFihgridPe0kJtXR/6dpOY4TSYnIRILlwvRMNaG+meTurLKmmV0cN7xnhqbp3naHAEVVoTWb7Sn3EGolz7dRdJYt788q0nLSk3OX8lC+nhGkjSS0d7G329UoyZGoDFoExOfPolj/Um42OjR09TNaU5+VSJGTJ7zTKG9WUTefgUGTLmGClCZ0MTFR3dWPktw99K/f/dXPjfmK7+59T/tMD/jRb4L8ACKL9/gd0HQnmcV4zYiLl8s34hNiZK/8VAMAECQTcVaUlcuRJOaEgctbLySAk66RQ1Yf6WT1k5bQR5YZ+x8a4Wny33REdeCpGeepLPHyMm35TPPxnJjpmfo/7dGb61ziAw4DgjV3/MEjcDZKQEFD96Qr22DS5quaxY9B0ikzfw0/vOKA4S8GDvB8wPFeOXU9/jYayIeE8G30z+kJqV+/jevpR5gfux2LiDzU4tbP/6VwSOK9nqPxo5YShTYzq7tkZiMH8B02y130psFfTLfF88vM3VM6e4kJSDqJQUgvYmRM0m8PHmrfiMHsyrExtYFNrNN3u+ZPJQdSREO4j9bhnfVvtx4XMrLmw9SImZPTMnWqMiI0ZXQwFhB34l33417yukcealLEsW+6GvMAjRthd8tXA7IvO/Ysu4Wjat/I42l7Xs2DAFPXnJvzy0etvqyCkopllYGuCtyWCfyCBUtA0x1FB4JxFc0PCU7at+ZVDAalZ4DkdRSoySu+fY/ukxHqqa89GWT5hurYPMv7Mj/7/ZY/tqHvPVp4foGjuf9bOGEPvL9ySKT+CLFU7knN/OvqcGfPLZHEbqKb1DyOmt4fz2T4kSePL5e5Mxli5k18ffUTnuPdZPt0VL4d908QkD8eqqqOsQQ01VpT8v4W1RRl9TJj9vWsfxRy3o6WuiIOw7IiL0NFeQ02LE6m8+ZZadFpnBuzmbLcV4TxeG6ioj2t1EalQoF3MMWeAtx9X4HEZ7BzLDYSjKUmK0Vz1mx6rNpGjN5af1NsR9eYAau1ksn+2EnrIkgqY0dq/ZSbvXSmZqF7DrwiscZ87Fz94MRUkxajOuc+x0MXbzp2CrlMnGVcfR8F/Dcp9RSGWeYfnWRFw/Wssso1J+PBKP/vjpBLmNRENOgq76DI7s/JXK4bOYZ9HED9svo+IayPuznTFUkab+QQhrv0tn4pql+DmbofA2fWl7ye4PD9DpGsTc6WORyr/Krkul2HtPxN5cEymRKsK//ZKbslP4aM5wHh+5SJG2HfNnT2CIphy0FXH12DlqTScyyaqXQ58fpHnULN4PcsVYIpeDX5ym0syZuYHjMRPaSdoquHLkENdbh7HAXZ5zu49SquPB+lUBjDZUfsubPdAh+5pzOPbTXor1pzDXxxWV0jh++fUBet6+TJ9ohbqUGK25d9l95AaSI90ZJ5XOnsNJmHgv4oPZ49Hrt5m8Oborn7JvzxFyVewI8HJluOYgaosKqe5RwFCzh6SQs2RLmOI43g4DVSk6KzMIC7lNt5kbPtadhB27joL7dBwknnHyfiN2U/yYOkq441bLy+xa5A1N0etJ4+vtlxCx8uKDeRMxVesift/X7EkRZfrKFfg7mSJe/ZBfvzlBi/U0/EZ2cfiXm6i5++KhVcn1W3mYuPsy1XUEypICyp9EczKliZEu45lgqfOHr7U1N4HdR8Kp1xmH/yRnzJShPL+YZnFVzPSlSQw5xIV0cfwWz8NnnDHSTVkc+CGEQkUr/FxVeXkrnmo5cxycR6MlL0ZLwSNCzqeiNNIWI9kailoUcXB2xEpfgYbMmxwMvoW8rS+eunUc+S0SsZG+rF3qjbn6u8ZvQVsZVy6EklSlhLePN05DNBDrbeTB5dOEZfTh6u2FRs4tjkVmYuEbRNDUMahI1hN/4FciC+WZNNOR6virJFRoMGeJNzK5t4h63Ird1GlMHKPGi6hLRN9vYJT3VNzHGf9toJpAIKCrsZRnybe4FHaZpLQC2oR6csTQt5vCkqULcTcRIfFcKI+qZbFxd2PoYGm6anK5djmRCmlTRpn1kJFTgaqZPRNtDJEUtPDqbhy3U5sZNXUGPu5WyL4VL9Fa+oSQ0xf7IemMmVMxFckh9PhZUruNmbNkDnrlcfxy/AYytjP4cIEnOjJ/qgDzWlItKtZM8tlDnPqXsKCXypcPiDgbSnRiBqK6I/GeN5dpLiNQlx4Y4O0ljzhy4DyZYhZvYEFfN1U5qdxOeETDIA2GDRtMc14mRY3imDuNZ+xQPWTF37quviZSwk9yJa2934bgJPqUY+FJdBq48cEsJ9QkRWgofEp4eDRlskOw1+siOiSGJjNfNq/2xVT5T8/v3mbSkm5y/Uk1pvbuuFmo0VL0mAsXrlAka0OAuykvryVSpWzDnMXu6EmL0lKWxpl9R4gvUSVgsSdiOcmkN2rgPccfa21pepuKuHb6EMeS6nFfsACLpqecuVGKU9BippvXEXoyhPQeC5avXox6SSInj4dTqzeepT6mPLkUQ0afKXM/8GGIogSdVdlEhkdxr16NKa5G5EVe4kGLEcs3LWGMtiTlTxM4HxpLx5CJzHLW4EFMEnXKI5g2bRQKnVXcjYkk4kEzHvOmo1kaR3BsCQ5/tiG0FBF78iSh97vw27IcjReRnDiXgdXSD1k6cRiSXaXcCQ0h4kEnXps+wqziFiFXkpBye4/1zrIkXbpKREoLHmsWMslcBZGuRtJvX+PsrXwMHRxRK4rl0LU6gjZvYo6TIb2Vr7h67BRRWfIs+Wo1LnpivLh9lYNHryHnvIjNy1yQacgh6tIFovOlmTJxBNVpafQZexA43oCehkJuR17gWqYks9etZ2Tnc86eOEu24ni2bJxCe2ocR3+7Sp91ICsnSxNzMYI8ZXc+WeiG6iABDSUZxESE87zXhGmO+twNDeGZhCtfb5mJkVwvOQ9vc/pkHLIOgayda/PHeBZ0N/AyMZqwiHTMZ68mYJw2or0t5D+8TVjoA5ScPBmplM3xYwkYzN3E2qnDEW8uI+laGKdTWpklzIMw/V3RIqCuIJXzR06S3GLNxo1TGDyoh8bqCirrRDE216AoIYKQmw14LPfGQlWKroZS7t+5RUqNDG6OQ8i5fJkKm6VsGNtB8O7z9LoEssJnJBI9bVSXlVInro6BRBkhu05TYubNF+v9UO0sJTHsBD+GVbDwm88IGK1OXd4Tzh49yhP16XzmJsqJH4NpdQpiqU0Xp8OS0fNczAoPc8R7WilKe0DElRwsA2biOlzl9Yusj6aKPG5diuSVYDhz59sj39FA5v3rHDjzAuf3P2KSZiF7t+0mR9ufnz6dg6E8CHMIboWdJSRXk41LRvHw4E+crzTj2x8/xl5Xht72WtJvXOJEaBleWwPhzkn2PpDrhwWSj8/xQ3AOUz76ANPCa5y4Kcqy7Sv7rcqdTVWkxUdyt0oBT08rXl49R6r0BNYEWCLaXk/WvXD2hTxn0qc/4qVQxInvd5BltIJfNjvTXvKC0zt3kSzmxTcfmnJrz0Eqx7zHx3NskBHtpbHiFVGHgknvG8PCeTpc/nobaZar2LPWEzWxDooz4tn5cxiD/TczT/M52zddZNiGrQSOGdxvb67IzaRFxQJ7i8H/3qbT/+Z8+D8f/08L/H/ZAv8cFgjLCjZ1ICEnxyCRPnp6e2kre8CPH3/FPcVZHNm/HAPJ/4JHXig9raqhT1YVNSEE6G2jJC+Xwpf3OfTLQe42WLAzeAsN369gZ5EqYw2V6Os3wgnNdr0oWHiyyleD7bO+Qn3babZ5inH+2+2cTaxFfYQ+utraGFmOxdV5DIY9T1i27AimKz5j42RjJMUFpB5aw+wLipwM/YLRqlKIUcAe32VkBu5mp2M582bvZ8SmH1ip+4Sv9yTh8+UOPI1/D2MT0NvbiwBhAv+bGZygu4Wq6mYkldX7F9W9Xc0UCyXMibGcPHycbMNVXDjyPp1hn/DRM1MOfbscE2VpROkmad8HbMl15/BSab78+GcqJTUxUBLuRAs9cqL9pRb1XJex2seMptzn/ZK9qtompOW6iNp7BsHc79jj1cEnq49jsOxzNviOQOFvkvp6Gou5+zCV6oaOt1iBgF5RaXQtxjDGVOOdQMfW9BBmf5LFqj0f4WqsjKRwbtdVxoEPF3O2zZ2fd76H1WCFdxfl/5d7bv2zUDbtvYPT8k+YYSPF+W3fkijqztcfTkQ68zwbtj1k6pdb8B6t2+/RfBuKZEf9yrbgKoK+XIl1cxybvknF94t1TB6lg+z/mQy5P75uILNgO1m6vmxcMQljFaHqRkBbRTonvtlP1rAANs4xJObr7wh/2YCathJSg4RjR4S+PlE0jOwZqVBIYrUai5cFYWOs+RrEtRK771OOVdnz+dKh3Pry4F9gwc9rd9I5ZSE2VfFE1huybOF0RuipDuxOCvro7esDETEExbf4cPUxNGd+yMoZY5HOCmX51iTcN3yAfdNN9iW2ErB0Ea4j9JDq/3AHd45+w285ZizxlObM8aeMnjOPQLfhqEqK0pwezvov7+H4/lKmu5qj+HYCeNNzflr1K+0uASzwd0RXuoOSgmzSM7MpLq9HVAoyI8N4ru7LhhlqXI7NY/TU6QOQZNBruXL/uBNBtO4JX2zcT/PIGXw4byIalVFs2P0E28A5BLgNR7kfXvWRFXOcPZdqmTBZj4SLN5Fxns2K2a4YK/81mry36SWHf9xLod4UFs5wozX+AHsSJZi92B+PUToDu6A9ZZz94RBPe02x16kkIr4UhzmLCZhoyV/+ZGcNt8NPcujKQzollTDQ0sVsuBVj7W3Rbn/Kj58f4nmbCOraSkgICw8KIxe6FRjp7oeHSQOnD8Wi6B7ATBsRroSEkljQhqaGFsZGJoywGctoqyEo1iXz5c7baLv7MN/HFk3JVpIObWfvIxkCli3Ad6w+1KdxbNthqod4Mc26h6N749B0mYBRSyFZ9cpMCprM2GHqf+kboqLCnvgapLQUcy3sNCdj0xBIq2Coq98vI7W1s8FcvYeoE8Ek1moRGOiNwxDoGMs9AAAgAElEQVQVaM3j2I8h5EqaMc6oldjQq2S1i6KhrYiY8FZFhX5Rdeyn+DLJyZCW8jyyc/Moa+xBpCmP24k56LrPwW9IG+EXHqLl5s8if0c0/hR/3lbygONHwqjXdSFg5mTMlQcGfF1qBNtPP0PfaQJWHZncvN/A2FnTmexgwiCauXfsAJdyJZjg40htQhQJFerMWRrIKImXnDgbj8B8PDPGa3M/7CIvRU3x9Z/KyL9N5u6js6WJpo4+pGTlkZMWo72+iuKCTO7HhHE2MhVll/msnKJPSnAwN1/VoWGsgaTIQC3Vvl55howehVJdGgn3ntOioMVgOfF+77rQmC6ra8EkPz/cbczePMsEXbyMC2HXkau0qFnh4TAceUEj6UnXuVshx/Tla/DTrubU0Su0mU5k2eJpGAm35X8/BD1UF+WSV9aOmr4qpfFnOJ3Y9BcbwkC+Qjd9IuJIDhJ6pLtpLn/F1ePHic2Vxnv5SmY5DaSq/x0s6Kl7xcUT0eSJmOK/dCpmCmL0tZVyK/w8yRXyuPsH4Wgg++a6+uq4G3aC8NROxgXOx6wgmjOJJQybvoyFDvoD57WVcT38ItdyehmiL0Xew0ykR89i3VIHFP/y3hHa1eooyM3mZXYu5XWtdLVU8eLxC9p1xuHtpElGWiGaY2awcpLpQP/vrib+/GViHrVgZWdMy8tMOvTGsWCpMyr9g6GDzBvhnL/2Ap2JUzFuTOXsa1jgZ1LD2WOnSWUEy9csQav0LqeOh1Oj64SfvQw3o+4hbjWDdUGjBkLrehu4H3mVy3ElmNtbIJKTSqGEBYs+moGBtIDq50lcPB9Nvf54ls51RaSqkMznL8krqaGjs43SgkyeF0vivSwIw8Zkzl7/n8MCzRexhMdW4rT6faZZqUJXJckXQ4m4W8/4j9YytDKOU5fvIjvhPVZZdxAacpl77RZs3TwTg/6Xfx8VL+4RFhJLtawhRnKlxKWJsuSL9bgZSNFRkUlM8AVSqnRY8tlihsq18SIphqOn7qDquoD180Yj0VDA9auXiMiSZM7SAEyp4PnzVxRX1tPW1kpFViov6jVZ/MknjBPLJORoMHlKrmz92IeO50JYEEmftS+zrBqJOJeIRuBmPnQeyGkQtFZwNzaCMyn12I0fSf3DO5SoevHVGmfk6KLg6V3OnriJmI0fqxfa8jt67K4vIP7cOS4/lWHF96sYqdyvAaQhP5WrZ86SKjEEzxGi3Ix9juWircwfpUJfayX34i5z4k4d05Z/wLQhb3pgZ2MZD66e5cjpJDo0dDAw1sZw2EhsR9tgOKiSiKM72XW9htHDByPe9/pZIC6NxlBbnEco8uTiZaps3ucbX1XiQ45wNikPeS199PQMGDpsDGPHDUey5jlhByLosg9k3YKxiLeUkRQewq5L9azcsZUpZrI0FqVx4fRxkqQm86mHOKd3BtNk64O/fgVR95rxXbcRe82BiY+wJGjf63nB25k1wqoCTZXFvErLILesiqbGNlqaCrmdVI3H2k+YaV7Pkf1hiNot5tM5lgML5e4GMm5HsvtAGm4rfehNuMILRRc2feyNSv9A66Qs4w4nfjxN19QljKu5zt57sm/BgmwmrJiDTPplEsR8ObDG8Q9wLcxA6BO2maCbxqoi0l68pKC0kvrWbnprX3E9sRqfL34kQK+SI9t2kmO8nF+2utHdDwt2k4wbG3wlObrzLpN+2saMoQMWre7map5En+BIXCN+yyaSdfIgxRO+ZNfModDXQVlWMr/sCUV2ysesHdPOuZ92EZHZjp6BHpq6poyysmW0vQU6yv8JLf/Lo/g///HftgX+OSxozePsL9Goz1qAxx/Jur08ObyZD0O62HVhN/bq/4Xa5L1VXP5hP68MprIm0PadxOOGVyHM9tnHmG+/QSdmJ0kO33J0iQ1S/QtzAS015VS2SqE3KJ2lHlvQ3HaSbZMG09LaTH3JS27FP6akopDHz7JQdN/EnrnSfPzBEUyXbWWjl2k/LHj222qCwpQ4fvYLbIWwQJDPz77LyQ36mR2OZf2wwHLT9yxWSeLTnx4Q+ONP/UnC/Ta3vlYKXuXToaCHmbbCH2FgPQ3pHNwVipznCgLt9d7xbL86s4np35Ww7fIejG99zbpnxhz8diVmr2FB4r732ZI3kSOLxfnqywQmbdpE0BhdpIQ7L4JuaouK6ZRXoiYpnLPRqQgGa6KhZYr9SEWubt1HW9BnfOZcx8drjqG/5DM2+lr+LSzorn5JWGQ8RVXNb3VeAT1icgx1nILXaANk3ippVXv/EIGf57F270Y8zdQQVnDracpk93sfENHnzo8/fsAY3T+pSfoLrr81N333n/9y0Ah36UT+J5kXDWkX2PxLPHZLPsZ/jBxh278hUcydf3zggfjzs3y84yk+X36C92jhztW7X9denMi2b4NRnDwP05xzhNTY8dVHvgzXUvhfrkrxp9v94wsHMgu2k2fgzyfLJ2Kk8aasWUb4t2yOVOCTDQ483neayhG+rJztgL6KcBopoK2+grpuEaoTTrL7Thfz31uC83CdgQW7oInIn7dyss6RL5cN41a/siDgD2VBX8Mzflq7m94pcxiWf5PIBiPefy8Aa0O1/t303vYa8vJrkdLURaPlHmtXH0PD/0NWTn8LFqz/ALuWWxxIbGbm4oW4jdAfsFgIWkk49h3Hcs1Y5CFF8Mln2ATOIWiCBapSojSlXWT9Vw9xen/Jv4AFgSzwt2dQ9jWORCVT3SmJqqYB1qMMKI05TbKMO4vtBJy7momNXxABzhaoCDueoIvKggKaxFTQFs/jhy0HaBo5kw/neaBRGc2mXx5j4x/ELDcLVPqrOPTyKuYEv0bU4eapS0LYTaSdAlkhVCL8eRdSePY7sMCVtoTf2JckzqyF/niM1BkANd1lhP54mGcCU+y0KomIK8Fh7iICJlr9pTRaX3cnrY0t1Jdn8yg1jVdZmbxKy0fUdAL+DvIkRWdjPG0GM7xGoTZIBEFvOzXVtfRKKiBanMjOHRHIT5hFkJctKj0N5GWl8iT9BVmZmeSViuIwfyUzhzWx/9dENF29WSCEBVJtJP62nX2PpZm1bGE/LBCpTePo9iPUDvXCe2Q3R/fEoeE4nsGN2WQ0qOI3bxqOFpr9/b+7uYrC8iYkVTTQVFX4oxRub2c7rU0t1JZk8igtnVeZmWQ+L0bGegrL5jhQGH+VpGpNZgV64zhUFREhLNgRQq6UKWP1O3j0qIKhU6YxzX1Ev5y8r6ulH3Yi0kV2yjWiHuTSJaGEnukwzOTrSUhIRWH0VCZq13E+9D5arrNYNOvvYMFDTh69SJ2OI7P6YYEQ6QioeXaFHSGp6DtOwLL9JTceNDDWfwaTHYWwoImUowcIz5XE3deBmtewIGhJABPM+4gOucLTegVGmkmQ9aQEjbGuTPOyRuFvfVa9lD25weX7ZeiNHo/nGJP+Z2T/0VLMhf37iciRxN1tGDXPshAZ4sSceW5oSwp/707q6+rp6G7k8eVzJFWr4BE0Hw9zxX6o2N7cQH1TJ1LyiigpCKHywNHXVkLM8UNcul+Ckok52jLC2DBRRDqreZZVz2Bbb5ZO1uPBhXM8adcnYNEcHEyU3ny+s5pboSe58rQb10A/VPMiCU5swHHOuwGHvU3FJCU9p26QNo6OI9DoD0jsJuPWeQ5dSEXPLYAVs8YgL/L3sKAlL5Ffj9ykXsuJ1Ss90BaOyc5q4i6cIvxJJ26Bi5hhp/3mVfFnWFAYQ2hiKUN8FzPf0WAgLLi1lOuXL3EjR4C5/iBy3oIFb1IsBtpJ0N3Eq5RYwmJTqBQoY2BkjLGGKDlPHlEhOxy3EXI8SXyJ4piZvD/DEinhq7azkrjQS8Q8aWeUozEN6c9o1LRnyYpJaAmvX9DOy9gwQmNfoj9pGib/BBasWLuEwSWvYYHeACyIj7qHqOUM1s4ehXT/46m+HxZEJJRhbjccsp5RKG7BonUzMZDu64cFYediaDRwwX+8FveuXuVedivaBvoYG+vSWZNFUno7brN90KlKIOS/oCwYgAUVr2GBGnQKYcFZIpIbcf1oDUPegQWdnD8Tzv12CzZtnInhwEVT/uIeF8/eoE7OEH3pEm6libD48/W4GUoPwILTr2HB57/DgmiOnryDyvgFbFgwBomGfGKvhnMlSxRP16FUP4jjSb0MBrq6GBlo0Fn4mLsFkvi/v4ZRPS8IPhpMvrIbWz+eRkf6a1hg5ccs60auXEhCfdYGPnDW6+9Hfa3l/bDg3L0mxrpYUffoDsUqk/lqjQvydPbDgjPH4xAfPZ3VC8e8CwvOnyfimTTLt33ASJWBMFAhLLhyNpR0iaFMtICbsemvYYEqfa0VpNy8zMnEenyWf4D3H7BgIDiwtamWyrJCUh8+4UVmJq8KKhHRG8ccX1vq7kWR2OHMjq1eKPdncAtDiRtoau+grTKd0/tDqBrzATuWjqKjrpbyoizSUu6TkV9CXl4zqqOnsNhLm6QTV+iwm8W6hfYDSofLwey6WM+KH7YydYgcDUVphJ0+xl1pLz51F+fUzmAababio15EREoHsz/bhIOW8JnZS0dLPWUltYip6GKg8TvE66OpKo+bYaFcf9yInokuunpGKImXcfFqFg7LPmSqbgWH955DYLuYzxeM6l/UC7oGYMHew+m4LJtGT/xlUmWd+GSLH+r9TdtJ2YvbHN99hm6vRdjXXGffO7AgC9cl/og9OE+KQhD717ogFEcJhOCippKK+k5kpTpICT9FVLEExlqaaBsbo9mTzYXIV7iu/Rpv1aLXsGAle7a60vU2LPCT5vjuu3h89xUzhw9AHuG773HUSY7dbsZ3sTtZpw5Q7CaEBcMGYEFmErv3nkd+yia2TNSktraW0ux0Hj94SlZuEbkFnZhPW8KW991Q+j9QZOi/7eryPzf236oF/jks6C1kT9AiksZ+weH37ZAUplT3NhP/yzbCikfx9Z4F6P2XJOktxO/YwNdPddmxYxXDhQv2/oT1Xqozwtn8zTXcP9uG5fPdfPxoKAe/noOh7CCE9Zxvn9rH9bbxfD5HnI8mbkbzhxA+N0pje1QDQUG+mKoJU9x7eXF2Cx9cMebYzlH8tO44xsu38vE7sECR42e/fAMLfJaRM+cXfuyHBfuw+PhHNthU8fU3J1D1WcMKNzPkBonQXfuM/V9GoTNvOQFOem924tvy2LNpK8nK0/lmlSc6wgne60oKmeE7WRM2iJ+Or0UibCsfPTXi4Lb3MO+HBV0k7n2fT7I9CP3CkvMbfqVq3Cw+mjUaZVkJeluzOPJ5MMozp9N+5QQP5D35bO1EBstL0teUxrb53yOy4HPWjiln06qj6C/9nI1+fw8L/t1e2luRxOaVJxm8dDXzXUxQGNRH/u0Qtu+7Rp6IKrNXf8zC8Wb9SoqBCVortTXdyKoJfbqi9LTVU9s1CFUFmf6U939NCrporO1AUknuX1Zw6Kt+wrZvT9Jh7ccSL2Nu/bqTZHE3tiwcS86lvQTnmLLxswCstBX/KgfrqSJ05x6SynpoflGI2cqNrJxq/b9WHuptG4LaaxvCWzfY1/jiNSyYxeYVEzF+Cxbkx/7MB3sqee/bxSg+COFi4WDmLvRhhL4Kon0t3Dv7Gwmitkwf1szhc4+xnDwLX7shKEuL0tv0ir3rPiFRbTY71tty97v95A+dyqJZThiqSiIsj/f1pydRDvoIP6WX/BpbiefsACZYDlRdqH0ey4mzJdgtnImjSjab1x7pDwld7jcW2dzzrNiaiNu6dcwyLuWn43cwdPbBd9ww1ISLkpY8QvYepGyIP3OHN/LjrrtYzZ73J1jwAKd/oizYuWo/7c5BLJw1kuKQ7zlSqM6SBTP7FS2Cngou/vAP4mQnsWaqLnEnYmgd4tKf5G6oIkVfawHhpy7QYDIJ31GiHPvHQeqG+7AyyJ2hssUc+kcoNeYOzPSxw1BFEkF3HTeCTxDXNIR5bnJc2HMekXGBvDfH7Z/Dgh17KNCfwqLpE1ErT2DfwUfoe01h8vhhqAwS0FH6hP3H45G0cmXsoOccu5DFuLmLCfwbWNBS+JSYmGfIWNgyxtoExUF95F4/yf6b5dhPGEXLkwc0atkz1Xs8ZupSdJSlEnY1GYlhLjiqlHP4l0gUJkzFVqKBSjEtRjnYYKohS19bHqE795Gh4UaggzTnT91D02UaC3zfwIK9j6QJWP42LDhMzdABZcGRPTdQn+CNo3wJ8Q+qsJw8BXc7c2TEeil9EM3pe03YTJzIJBuD12W7BNRkpBCXnI/KCBtsRhgiK95J+qUjHH/ciYePG53pidyrGcys2b/DglyO7gghR2oYU52USItPosvAgSmTHdATBlG+SuJCQg5KeipUP7pPo8ZYpvtPZZi6RL9N5kBoAvIjvZmgUU1IaArargF/CwtoKyfy0nmSqhWZ5OmJnbEKIn2tpF07y+VMAa5TJqGWdYdLwp1G/+lMdjTthwXJRw9wOXcQE3yFyoJI4ivUCVoSyARLNcrvXeNicjoV1VX0qFnh6TUVJz1R6hs6EJdXQknxTWCscLjXZdxg79HrtBs4Mj/ADWNFYWUeAb2NRUScCedRkwbeU6xouHedjHYt3Gf4YK0rQ1flK2KuJ9OkbIyBRDm3n1Vh4jAVf0dTJPtaSE28xd2sbka5TsDFWvv1s6yPytQY9v4Wh6jlFFYu9kDn99pqPTXEnQwmMr0X17m+GDc94kJUOhp2k5g+afRr4NbXL+WPvHSTOtXR+AWMozL6CKfuNOE0dwXzxxu+see0FBB+5Ay3y+WZujAAJyMF6G3m8Y0rXHnawhivmcwcp9d/fnvJQ478ep5XYiNYvmogs6C7+jmnD4WT1qVP0FIfrNSl6KrLJvLCRR41ajJ93jxcTN4q5ddXR9KF44SnduAweyXjJdI5fiWZLn1nlnqPQUlchJaydKKjb1ImY8YY7W7iIu4zyDaAdUsd+TMs6GnKJyY4mMQSWSYvXoyDnhRNhY84F3aVYtmR+Dsb8Tw6njI5S2YvmoCutCid1a8IO3Ka+EIlZi6ciFjWXVLrlPGcPQMrLWkE7RXEnz/BqcQaxs+d129DEGYWOAUtYYZpHaEngnnaPYQlHy5CuzKF0ycuU6PnyjJfc55evsarXhMCl3tiKCOKcDf7etRNHtQp4+VsRPGNm+SKj2Dx77AgPYmw8zE06tvjbNJNzLXHqDkEsWyyOWLtVSRevcLlRy1MCJqKekkcwddKcFy67t1qCP02hBOcvd/N9E+Wo5HxBhb4WL0FC+42MH7d2n5YcDo8CRn399nkqkjy5Siu3G9lwnuzcTZU6K9AlXE/nssJ+eiPtUetJIELD0VZ/sWGt2DB+QFlwedLBpQFidEcOXUb1fEL38CCK+FEZLRjZShLyfNSLBeuY6alCl0N+cRdPU9sjhQB769iROdzzhw9Q7acAx+vn0bPywSOHRbaEIJ430uO2PDL5Cm5sT7QHgUxYaZMJrdio3nebYjXOAMeRFyhSH3qH7Agvx8W3ESiHxa8URYIuht5lRTDpavPMQ1Yibe1OqKCdoqe3SP64iPkx03AWiWXc+HPsFryKQtG/Q4LwjmZ2PAnWNBLTVE6CfEptOp74m+vg9hrcHXqSjomntMZ3vaU8IRuAj5dxGj1QXTWlfDwVhxpdYo42Clx4/AZKkYv4SMXCeJuFGIxdSJj9BSgrYL70RcJvtnI1DnOFF+5RvvY32FBKUnhwf3KghU/fPoaFqRy4dRxkmWEsECMkz8G0+IQyEKLVs5cecYwv6XMGq2FmNBy8SyF6Kh8Rsyew+SR6q/JZCfFGUkcPXyRPrulbJ5hgWhnAxlJ19gfmoHzex/ioVbI/u/2UqA3k+83+jBYUoTO+hLuRl3ibKZyP5R5dvRnwmuH8o/tq7FUE4Yw1/HqTjTB54px2xiIZPIp9jyQ59PtQhtCKN+fzsZrzUp0syMJfqrB+i8C+yujdTZW8PR2NHcrZXG1UeH6wVBkF3zDGhcd+jrqeHH3Er9eeIHn+m1MVMjj2He7eKW7kJ8+cUNQkUnwzp9IFvfi29VmJOw5QtXYZazxGYaEiIDmynziQ0JJ6xnF3AU6RO34iTKPf/wJFpxDftJaFhoUczqykZmrpmEoJUpnQxm3Qw9zPkOXz3euQKu9isYuaTS1VfsDlP9z/KcF/ru2wL/MLKi4H8qPu55h5u+AgYIE7Y2lPH1SiO289UyzUH7Ht/2vGqivLo09W/dRqG+D8xA9ZGRFEXS0k57xmDo9L7bMcUBOuDDffZQ6XUdGGynTU1vIg2e5WM35hFkGGSydsoXBnwfzjWsbh7ecpsZkKNZDNZEW9FH6IpFy00DW2rew4b2jGC7bygYvEwYJlQWH1rLoogKHznzBaJUBZcEvfgPKgh8cylmx5FdMV21ns7cp+beOc/J2OUaWo9BXFKEs/V5/kNPKZbMwUXoTHii815rUq/xw9CZS5qOxNVLrTxQXJqs+iMrHZP4iAhz1eHliPeufGXPg2xWvlQVdJO77gC+yXDm1zR/xtHD+cTmbkZbDMFCVprHgCdGl+mxe503rjTOEPW5mhIM1WooytJc/4vzxm4hNWM56T3F+/eIseks+Za3PCOT/xobw73fYbjJijrInpQ3HEcYoiTTwKCGLobNnIhl/mSTRkaz50At9ZZn+nZ/O8rvs+kcStuuX4mSqRF74Lo40j2XTDHs0ZcVo6y8/CZIyMv0wQVj+sL2rFwkpWaQFZUSfzMHUxwYteWHJLBgkLCn5l1KIPeTePMnOsEdomJpR/SCeHClrvCxEeXG/Acc1a5g5zhiFP7b43r3rqkcX+e7b3dwR9WDn96twNFVDqHLv3wlu66BPWBlCWhoJkd6BcpnC8kPS0khJvJtJQE8dYTs2sDNNnc+2rsPD4t2AQ0FTBrs3fU+BgT/rlnpgqPGmLGP9k3Os2/4Qzw2rmGJQR9gvUdRp62FiItyVLeXprWos581lkq0yGVdOEpPT278zNlhFmqbChwSHXKXH+n12bfKh9+4JDj1sZIi1NUO0Zal9+Zi4pIfozNjMikmGvIo4zZ0yKYyMDVCV6CTv2WM6TT0JnDIOfclSDm/dQ7r8MKZ4ezKk7y6f/3gPx5WrmT3BgKLYEK696kRHXw81eXEaip6TVKPKzCAfRvOYLV/fYUTQaxuCUFmQfokN2x7gtHwJfi5/tSHs2niQjnGzmDd9HCLPL3LoZi7KBmaY66gg0lxI1JUrFMjYs/qDOZi3pnL8xitUNHUxH6xAS9lLkqtV8J3ljaNRL1e/209CswrjJ3rgNs6czuw4jt7KRU1LB0N1aVqrC3n+uA3r6TOYYFjBD18fQ8QukBWzXDH6W2XBK47uFD6PvFjg584QxTbuRIVzK68TIz1dNOV7KE7PorxTB68ATxRLo/gh+AX2AYuYNcHyL8oCQUsJUVciuFfUg6mRAVrKYlRm5dMsYcgEL3skiu4TdS0DUX19DPSkqHmVTVmTOhNmeWIuksbOnyKQd53FNNN2Im9nIK6gxVA94WK4kfzUGgycPbEdXMKePbfRcJ3GXJ8x/cqCpEPfceCxNP7LFuBtq49IXRrHth8dUBZYd3P64A0UxwewyEuPjEtRPK7oQWu4PsqSLWQlFyA1xIEp3uMwfisfoKcum4tXrvGiSgQzIz3UFaH8RQHdKkNxczXhedQlEqs18Q/0ZtzvyoJdIWQPGsbsuY4I0hKJu1eEjJE+OoNFKXuaQ5OkCRMmj6DpxS0SctrQMTbHWF2S8lf3uHrnJRq205hq0sn1my/QdfFnoZ8Dwop87x6C/trw126kUCtQRl9PE/H2ch5mV6Nm6YKfqwVVNy4Qfq8eu5l+TBo3AAuENoTLuZK4+TjSkBxNYqUq/vMDGW+hjkhzPqEhRzl9pQjHgKUsDBxL3bXD/HLkMQZ+S1m+wIXBb19HXzNpNy9z4U4OktqmWBqoIinaR1NxMYXlYgx1dWW8oxENqXe4Fv2YZkVNjM2UaM7Pp7RamtGTPLA3g5SYKB6V9qJjYopSbx25eaXImtnj6e70Bm4JGkk5e5Tg5BbGzV7A7Nc2gNcze0pTLrHvVApy9n6smGFGXkwMCallyBmZoKchh0DQRkVuLu1S+jhOmsxoYzGSz/zG2aRmxgUtJ8jF4K0sj14qM+5y4do9qkVUsTEdjKgwtT+jFqUhdkz0GYuW9MAWWnvpI04evECWmAWL3g/Aqj/gsIPcBze4eP0JHQqG2Bgq0ViWx/NSGDZ+MjPch/FO7mJfPckXT3A5tQP7gOXMGCZKakIsCY9LkNM3R0deQHlxPnntcti5eTKs/SEnTichNTaAVUv+akMQdNWTejuayJRcpA1GMEJXlobiF1yPf0C71jhWLvBGsSaN6MRXSGoaM0JHgaaSl1yLuEWV4ljWbF2GeVc21yPv0yCvifmwwYg0FJESfaUfdsz68D2GNz7mXHwp9rMW4W8NtyLCiE1rYcwUH6zlaogNj6VGezwfLp1IW+Zdom6ngYohwwZLUl9SRGFxH+bO7jibdhIbHEHeICsWr5qBvoxQWXCXi+djaDJwZto4NVKib1LQpc4YGwMk2mpIS7jNo1JpJsydhn57KtduV2C/eC1zx2m/GSItxVw/e4pzD7vwXbcUjVfXuXyjAsf3XtsQOitJuRRKRHID49euYUhVPMERd5FxW8mGyaY0Fj0n5votnrcqYW+uTm9rDfkZlYiqj2KarwkvrwYTmirO0s3rcDWQpqMyk2tnwkip1mbxJwPKgoy70ZwIvoOyywI+mjugLLgRGU5UpgjjHUyofPaAaiUL7ExV6GksJSkhnpcdWsxb+j5eBt3cOneem9liTAzyxoACIi7E0mMZwMcLLal4GE90/EtkjC0xUBBQVVZEVoMIo9ym4aBYyflTlyjVnMpnq52RF9oQnt3l7Ok4xG38WDX3jbKgX7FaWUBK5DXuF4GZnREy7Q2U5OXTJm/CFD9XesVj96kAACAASURBVF/FcCI8DevFW5k/cgAW3I+7THBSA97Ca33LhtBeU0RKVCRxae0Mdx2GikgPdZVl1Iop4zJ5ClrtmURcjCFPRBcnc1XaasvJKG3FwH4K7uolnNpzijrb99jsJc+dsIs879PGaqgeMn2tlJdUUS83jClW4sQej6DT1p+P5g0oC+5GhLD3Sj2Lv93CFPMBZcGl4OPck/Zis4cYp38JodVxKV/4GPLw+iXiszsxtRiOcl89Bbn5dOvYMWfmRLT+yDjppb4si2vnL/K4VhUnRxOke1rJuRvPjcctOCxajq9VB4e3b+N6zRCWL/PCVFFAY1kx2RntmE/1ZZJJJ+e+/5qjyV34LJ+LrZFsf4WzvOx8Bo2Ywlw3bR6GHuDII3k2fLMEySfn2R2cg/enW3FTKeX86csUSxrj3N9OZaQVNWEyfjq+ph1EnjzBI/EReFhpIdHTTFrydWIzOvBeupEFtnLcOHWA8HwtFi33YYRSG5EHf+GeuBc7PvegOTmW4PACDNwt0RDvpr4kn7zKLuz9F2Ejm8fx73+mwvMrfpoxYEMoz7rLnn3nUPDayMpRjVzYf4ZKXTtGGSgi2tVCcUEpPQZuBNlJcPHLLVyocWT3qU2MeFOc5d+ffv/nE/9pgf+ft8D/NOCwMf8BEZGxpBc1Iz1kPPOnuWGm+Tqh+t+5OWF5pnu3iY0SSgVBTGE4Pv4ejDTTQuq1HL2nqZAbkVEkPctHRMWGGYGTsDJURry1kEsn45Bzn467uTLCXaZ7N64Q/SCPbjEtxk2ciqeTKbIt2Rw6dBMNjxl4Ww9GXFRAQdxJ9t+XYuUaf4zlJBCliugfD1NpP5+5lt2EX3yAur07LkPVERftpir7IWEXb5LfAMajPPCbastguUF/C0Y6GstJvRVN7JMcWjrE0BlqywSvCQwfLIeYqID8uFMEF2iwfLYHmrLCkoO9vLx2hHPlw/hw9jjUpMVoyEsl9tJlnlWB/kgnvCYPJN2L9jT2BwZdvpNBn6wp7jMmY9SRyaWEEqychlHzPA9lGxcchrybPfDv/CR/PbeP8tR4IqNukduli6uvN64jdGjPSSQqW4CLi11/NYT+KpKCemJ++Z4nhgtYOUGay1+eQMpvPr72RlCZQUxsIsUtgxjh4oGdiSTZ9xJIya5Dy9oNNytl8pOrUDIW8PzxA7JLRBjm6Mp4W2PkheGBb19Ybwsvk2K4EnOdyNhkStHG2cGJqf4BTB5nhoLUv6hr0FpK9NVYKlRG4etogaqsUDjXRXlqCjG3n9IipcU49/EYipVz51oiOR3SjBBO6Cz03/27fW2kJ0Ryu1wO9wnOmGnK9yfr/34IOqu5ez2ReqXhONqYoCL7xiffU5fLjeh0lMfYY2WqiURLCfcSYol/kkuv+lAmeHhia6qJjND30ttKXnoK0TF3Ke5VZIyzM/qUUthniIvNEDQlW3iWdI2YpEwEKuZM8BzLoNJsOrSssDTRQUG0hVePEomNf0h5uyKjx7vjZj8EVTlhAGYPFem3CY18hLi2LRNGy5L2rBoj27FYmagjLd5F+av/wd55h0V5bW3/NzAwDL33DgqIDURAlGav0dhLYomaYoo56b3HmOSknPRiEmMsidFYohErAnZULFTpvXdmYPp3PTOo2BLNycl73vdz/8XFPM8ua6+9nr3vve61TrN/ZzK5tUpc+0UycsQwAlyt0dVl8P3mbLyHxRLTx0ufdrKr7Dg//FJAr5HDiQxxw7wnqq6o4+hv6ai8QxkQ6oWNiZKS84fYtucotRorwmNHE+XSxYlD5zAJimFomD9GdbmkJiVxurgDx5DBjBgxjEB3W0yNtDQXpLN5RxqtJoGMvSOe3p62dFbmkJa8n5N5leDRn5HDEwnzd0HaVcHePacx8u7HoL6+2Oldqq86dioaOHX4OC02vRgY4q9PkyekGq3IPMq+lKPk13fhOiCeMbGRBDhb0VZymtSMOrz6hxHq73JFJoyLNWu6msk9nEzy0QwqFWJ8BycyOmYQ3g4WGKPWB8LadyCV8yVN2IXEMDp+CEFuNmgbCkhNy8XUry8DQ73R1uRweO8+ThdVoXENIS5hOJFBXkhaMvl5RzY2oYMYNigQWxMFOfu3srfIhOjh8QwKcARZKclbkulwG8jgXmacP1mEmW8fwvv5YKlp5UJGGnvTTlGjtqH/0OEkhofgbHVtsE9lRz3ZaftJST9Pjc6SoMgEhkcPxMtKQfqBFHLbbYkaEk5vdytEXbUc3JFGldiDmNgwfGygJv8k+5IPk1Or1Nu0kUMH4+dkiba9mhNHUkg5kaXX/YS4SBxbCjhd3oWjkxWKdjWO/qEM6HMtrejiIVneXMHpA8kcPp2PwsqLyIQEogYEYCfVUHTsECfy5fSKitSnfBXTyYWDe0mvEdN3cCiimmJKOqT0C+urpwqha+Xw95/zQ4aG4XPvZlqUO/WZxzl0ohLb0AiiBvlzbVIEDa2VBaQfSuVETgltSnMCB0YxLHYw/i42ejASnYaWyhwOpaaQnleDpW8YCfFx9Pdx1N8+qWX1nEs/RMrhszRpnRkUG0/s4F7d9qlbowQu8NGzVKttCBncF/erOqJqLePokWw6zL2JigrGwVRFQ2UBx/enkpFTgsLBkwGRccSFBeNsIyAeXZSeO8nZMgXe/QYxwMf2qqC4Gtqqi0hP3s/xzDJwC2ZIfAIRwV5Y6ak+hqJqq+L0ySwaRc6EDw7Vx10wFDXNZbkcO5DMyQsNWPkPZFjiUEJ9nOmOjdjDYHZSln2G3Fo1nqGD6ONijk4rpzL3LKn7DpFTKcc1NIL44TEEedjQUZ5N+tlyTD37MiTM67rBJzXyRrJOH2Ff2ilaJW5ExcbSW9zMudxKzHtHkDDAjaa8DFIPpJJTZ0yvAeH4OpvRIRcTOCCUQBcJLZV5hjm70IJbUH/6eduhkqmwC+iFTVc154va8eoXxgBfCxqKMknZnUq5kSvhg4IwaaxFZuVDZGQINsYqmspyOZKSTHpBLWZeoQxLGEFkgAvaxmLS005SZ+JDwthIHE11tJXncvzYGeQOfRgeG0xXaSZpu5M5U63BNyyGoQMdqc7Lo6bTAm93M5oauvAcGMVA4Qb6YlG2Unj2LJkVGoKHDcCoOIP0c60EjR7NICGdprqVCyeOcDJPTp9xY/FRlXI2txxTvwhiAh30rvidLTVkHU/h4PHztEicGTB0JCMGBWMnaiPv7Fmya4wIjx+Cr60JqtYqzhw6xoVWexKmJOAhVVCZm0FyWjYWfeKZMCwAY1k9508f51SNKbEJkZjXZ7JrbwrFHWaEDokn2sOU4sxMGq2DGR0bQmdpBkm7jtFmFkBMtD8dFeVonfsQG+mLqaaTmqJMUpMOklnRgVOvMBLGxhPiYYu8Op/DaSdosh3EtDEhSFFTX5LLkdTziPwiGRsrUJJ6Fh0qWSO5GUfYlXKKZqU1oRHxjE7sh7NUTVlOOikny/FLmMIwXyu0ilYKzqeTmtfBoOGjCbsipokOZUcjeadT2ZN2hnqFBb36xzJ2ZBgetlLQqWmvKyV9/14OZ1YgcQslftxwBvo7oqgr5tTxc8g8BjN2kJvB6+BQMslHLiCydicsNpG46GB0tfkc3XcSdcAQxscFYtzZTF56KrtOykiYcyfhblJkDaUcT00mXxLGtEFWnD9yDqVPOCMHeSGsjbzTR9i17yTtxo4MjBnBiNhgbHvQUPXS0aporS7g0M7dHC9uwykkhlFxAbQXneN8mQl9QqTs3rAdZdBYxgQ0sDc1B3OvEOJHjiEqwJ620hy2f76aTGl/psbbc2LvUZqtfYhJHElshB8milaKz6eTXiUhdkQY4qpMDp1rIjgukX7OJnTUl3Fizy7SsqqQuIYyfNIowvycMNEqaa7KY3fSbjLKZPiExzMqzJeWrCOckbkxYXwUxhWn2LYzlUb7CKaO7ktr1klKCWT8qFDM1V3UFWewc0+KPg2mW0AUEyfF0ctVSnt9AcnbkmjvN527ojz0MmiuzmNX0mGk4VO4c4A9HfVFJO/ew9HMaszsfBg2YRxDQoU02LWc2bOb83JfJs2KvxJY/vc24rffvi2B/zoJ/CFY8F/X49/rkFatvyEWSYTbbMMhQa0QbrTB3ELaHXNAS1eHDK2JOVLJTcRc+DcEoG9bbYSFuQSjbkBESJWl0IoxlwqeCn9bEsJ/YxQ3elVHUcoaPt9vwbzRar7eLWPBkumEeUnJW7+arXkt2Lk54BbYG9vq8xwraUZqoaVYbklcXG8Kvy3GOV7E2SI5AW42WLmFMmq0EEH9BkFjlFV8+eqbHDIeySsPj8bf6XJcgFsbXCMHVn7FEcyxt7ElYOAAnJWV5Jc2UVWcQbVjJItnjifAyfqaKPq31s7/nacFnmVXlwojiSmmYgOYI3AK5QoVYlMzTMX/2XX0f0eSf34kwhwoulRgaoqpiRgjdKgVXSjVYCKRYCI2QsiTrehSoBOZYGpqQo+YrH++4Sv22FpUCgVqjDAxNUVs4F6hFP4nEmNqYmL43/9I0aFWKVCqdYhNBD01cJHVSuF/6PsryMhQhKCLGlQteaxf9Svl0mCmzx5DH+crMzD8jwzjdqP/pyUgBJNUKpVoEWMqMdUD71qNCqVSjU4IMCkx0VMa/72iRa1SGtaCYJ/16L4WtVL4X7e90P/vzxedVoNKpUCtM0YikWAs0HFUKpQqFSKxBImpGJGQqlmpRK0FU+GZf39g1+2wTtMtUyMTzATvRP36Fv6nAmNTQ19ueqiGcSiUasQS4dsmBBoQ5KlCpdYiNjP7Y5rlTbd1cw8a9EOFztgUs265CrZOodJhYibVz68wH0pFFxqRKVIzQQZ/cdEpKM85xqovthoCHM7rfxX1U0NzaQ7bvvieHNs4nn5yUneAw7+4H39xdVohuGtnF5iYITU1AJ+CvBVdSoxMzZB0nyP+4mZvV3dbAv/rJPB/Cyz4Xyf+/90d7qo+zQ9frKWoVYrLkLHMHjMAWwspiopCcqqraG5WYypVUbhlIz9nVGHjLKGm2Y7JC0fTlSIncmkEFp1tKEVyGlpsGZIQjrttt+fC1aJR1bHmzRUcMR7OMw+MxEdImfenxKegNus8eS1tdNTKkbg5Y90hQ2ltRt3xbeyX+bPk7hn09bD7WzM//Kmh3H7ptgRuS+CWJSAAXU01JWQe38euHAUD4sdzx5CgvzxLyi137PYLtyVwWwK3JfDfKAGdkprCs/z8015E/afxwKSgqy5TtLRWFXJgwxYKrQazZMnt4H//jdN4u0+3JfBnJXAbLPizkrv9Hmhb2fPNi7y105THX3yYYEkFZSI3vLpKOXa6kKaWChpENvR1tKauthGRmTkiW3/io6058K9cfCe50FRbS2dLPcU55kx+6m4i/OwvRxnvKWNNO0eTkigUBTMuLgh7gRryZ+ZA20LmwVSOFVTRWF2CytkDi6x62n3dcVSXkt7gxPwldxHTy/l2wJo/I9/b79yWwH+7BHRKSjMOsuNQDpa9YxgzbCCultem2PxvH8bt/t2WwG0J3JbA3yMBHarODhobm8HSCRd9uu+eRfDI6KKlsYFOkTWuzja3L1v+nom53cptCfwtErgNFvwtYv6/2oiO1pIsMqvVBPcLpDh1DVubB/Fgoj1ZR09Q1KLBf3AiQ4OsKTq0n2MFzdj4RxAfKfBH27FyhwvnTpJXriIgIoboft5Y3JLL4J+Rq5rm4kyS007RKHYgImYILsoSDh4vQmprD8Y2hIaH4uds+be7G/6Z0dx+57YEbkvgtgRuS+C2BG5L4LYEbkvgtgRuS+C2BP4TErhFsECHTgeiW+Ta63l6Ki1iE4FHeyUeqVWrUOtEmAgR6HuMUHhHodLquabXo9fpeVwKFVpAZCzG9AbPGaoUuKsqdEbiHrzVy41p1UpUOmNMTa7Pvf79/l//XYEzp9LzZ8XX5eoJ4xb4fVpBnkYmmErEGP+uXA1cOpVGGPHVRYSx2ASx2Og6t+06NBqNICR9P/TcZ6UgNyNMTExv8I4Q50WDzthIz3sWuI4qtQaMBDlfO4cGEatpKC2g2cQVd3tzPXfwP8VRvKmFoNOi0WgRGRvffGwIgZuo1WFkZHSDd3RoVVoEoRj11GOdDh2i380OolWrUetALP79/gh6oxMZ6+u/Kc8JncAd1YCxGLGR0RV9EPRWpRZ+Msz9xSLwG9Vqg2yMja/VGT3/UaUyyE9kjIkw59d5ruc8GPRdrbcPPYuRoJf6ObipWfvLH9LpO3SduRHmWq1BJzLSj61n/BC9fISxG10lH4GDq1br15IwpquXq06oU6lCrTHUK9g7k+s813OQeu6vWo1WMAQ9ikj/vmA7fieRs05Y20I/L+qjkPfbMA9CfUbGYkx62FzDuAz6LYz57y5arQatTtS9vm6tdUG2Wo2ux1hv4n1BPlqtYGBvsJ66f0ewc1d8ff7gO2ewqULVxoJu31C5Be60/guF6A/WzxU60b2IbvU7exMSuclHDN/5666bm6lBbw+F12/Sht1MnVc9Y1jXt74X+RNN/Ze/YtAxjX69X2nnL3f835zPW5ZAd3u3MP83tNO33HaPF/T2UYOm+7srLNjfl9O/09hf8a4hloqwXTMW4tLcwjfz0jddLOwDbuHFv6Lb/+E6BNuvEfYrQgxorbCHujXZXN09g6w0iIyFvcmfk9VF+yOcLYRvrv5s8Rd/U4UYROruvd2Vdev0MSqE84WxiRC03RBTQ9DtnkXYe5lcN55Ud0yPHucnYZ/wd+jNH65zYY+l0en3yX9uZv7Dyvj/cfW3ABZo6WxtoEVjgYu9hT593s0WWdV5Dp5oICRuKH72Pd3H1VSeSyerzYYhUSH6KOuGoqW58AT7s2X0GzKM3g5CPuuLrWlRdrRTU1VE7pl8mrQaJM5+9O/dGzcXW6Qm1zkwa9vJOnSMRvt+RIe4dAf86a5Pp6A4/TAXRAHEhXshvc6Cl1VmcuBsAyGR0fg7mPUw4mqqzh3hbLsrw6ICsLyo4Do1tRdOczSvi37REfg6mfcAPHQo5K3UlRaSk19Ck1yNmZ0fffsF4O5oi9T0Rouki9LjRzhVUoviCrxAh1Znjl+/SMKDXfVpCnsWrbKNktIqjB18cLfQ0VCcw7nMQppFtgQEh9Db3xVrISBOz5WplVOSUYGJjxu2pgrKsrPIL61Bae5Bv0Gh+DjbIhFffyPYVV/I8cxa3Pv0w9fp1m7ntWoFnQo1JhKpHtT5d4yFqq2W4pJ6rH0CcLK+QRyEqxRY3VZBRoUcLy9vnCzNrgWpBLmcrcTU0w0nBwuD54FWRVtzC1qJNVbmpjcASNTU5p0nt0lMcJ9AfX+u/z3X0FxRQL2REx5OtlhcNZfXW2+q1gpOnyzA2DOIED9nLHpEOG6vyuX0BTneob3xcrTsdgvUIasp5HRGKRYBIQT5uvR4Rwia10lLfTnZeUXUNLRjIrXHt3cvfD1dsTE3vcHBSEdL6XlOnC+gqV1hOCgIq1hkgp1XL/oG+eNmZ6lPL/q3FiG6c0sbGrEUKwvpFe0LuZpzz+bSJnGhd6CXntZysQi5ozOzK5F6+OPn6YhUbOi3WogEfzYXuaU3fXv74Ngj64WQjrOtuY7inDzKahtQSCxx9+lNoI8HjtZSxDfYSHQ2lnDydBaVDW2X5Cb8YWLtTGDvIAK8XbEUMoRcR3QqWQNlFTIsnRxxtJWg6GjRpxTLLyynuV2FpYsn/gH+eDrbYS4R01FTSHZxOw7efvh62HLJ3P4dk6JVUFtdToNKiquzCw7mv5PF5Jr+6JA11VJR1Ym1sxPOzpY3FXxUI2+goLoZYwtHvJ3tDJkKehStkB6wth1jqS0ejtYGeejUyNvbUehMMLew0Nu5a4qmk4rCQirbjPDw88XD4QbxU7QKGspr6TQyw97NEYueKVQuVtodBE6lFelBOTFqOjo6UGGCpaXlld+qv2OehHWrlNPW0QWmUqwspTcl68td06KQtSPr0iKxtMJCcivzfHMD1GlVyNs7UGiMsbC2uv4c3VxV//uf0nRRV1FGcU0nzn6B+DpfHfjXYNM7OjpBYomNPjPOf7JoUXXK6ZApMLawwfqaVBjXWU5KoX9C0GlLbK3M/nT/9AcoIaCikALZTIJI1UFVSTHFDUYE9fPHqLmCC+Uy3IOC8HX8i4KZ6oMfGoJJmvybwQ+1Krl+X1hYo8Y/rD9uFtdm8rnuzOlUtNVVkJtXg1WvfoS4Wf4nJ/iW6tZftHUpUBuZYv4nAi8K8WU6muuoqFZgYdFJSZWSgAH98LD6k7Qxwb43V5OdWYKp30D6e916vkPhcrGjrQ2VsRRzUTu5Z3LQeAxkUIDdn9bdaz95Grraqjl7LAut3yCiejteOnMJMmmtKeJkdjvB0QNxpIGM4+kU13VcusgVgBAbryAGBPnjZCvsVQ0tCPMhb2ulvqqEzOwiZBotEkcPgnsF4+lsg8WfmKObUwgBoFDS1tSKxswGB6trciPrA4mq5A1kF8vxDfTC5i9JCX9zvbv91B9L4KbBAk1XNVs+fIfD9jN5a2n0pXSHf9wElOx4ifFLD/HYjk0sCrfvcQjrYMfzS3k5tw/rv32W3jbd3gXqGn54YBrLtzcx97XVvLt4MNLujZZWWUvyt+s5KTPGRN5Bl7EalUSCrqqT0FmLmTTIE7OrDyXaOlY/vIh1ndNY9dFdePfgu+vkWbx4x1LOj3yNNY8mYHOdVHwlv75EwrNHeerrH1gc6YLkUv0d7HpmDk8VjGDzt/cTaG2I5K/tLOfb5xfz/OpGFvzrc16cOQgrIWeW8JuinuTNazlSZYSlthO5SotIpaNFZErEuBlMDPM2pNG7ptSxbtFcnth2Bo3J1bfTLkx55B1efyQRxyu4/Frqz+9n7bYyIu+egnv1AX7YV4iJUoVKbIJG3o7niLnMiA3Sj/viJkJde5QVH50icnwEigtHyK3RgbqLLqUWIxsnhk+dQYSPfQ85XO5s7ZFv+MeKI4x6+nlmRPtieRMH3otvtxUcZvP+QoJGjifc1+HaefwjZdPfFqtRKuTk7fmWT7fUMPXJf5AY6sZ1Muh11ybcBhveyd31MS8mq3jokQdIDHLD7KppUFUd5t0vzzN46iSGhrpjLtbp845/88VvWCbM4o6Y3thftyEZKV++wUdnLHn40cXE9HK95uBi6IyGsmPb2JluROwdcQR52//hga4teyvL7/0c82nLeWrBCHzsLxvh/B3v8MgnFcx5fjl3xgRgJaigtp2D363k+XfXIx3/NP98bA4DPG26MxzIyUrdy4FTJXTolOhUasRoaW8V4T4okTtGDsTD/mquotBvNWc3vMR9r60lr64L00uAnQhzhyDG3HUfDy8Yr08V+LfiBfIyNq9Oos19IKMTBuBhe1k2ytp0/vn0u+Q5juSRB2cS7nc5lVzT6c08v3I7HpMWs2jqUDz0mzY1+b+t4oU3PyLPbgKvvfoIY8O90GeV06moyDhM8pHz1LV2okaFykSEprUTC98Ixo+NI8jT7rpjrzr2Aw8+9S7J5yqR9PhQi6RW+A+YwH0P38ekYUHYSa456ZKf9ispBSaEx0UTIK1jX9IJyls7UGkV+ujZAiClkFnQLz6RuKEhNKatYsXqfKLmLGDexIHY3uRe9I+W3e/9LnicCJtpWV0269eso8AqknnTJxPh8cfpdw03SioUna2c3LaBLUcUxM2axsSEq1Oh9eyB4aZHiAxedmIrnyZl4zdsKgvHDsbuiv2llqbMFDYfL8el/zBGDfJHaqRD0XiBXZt3UykNYtT4RHo7XJtakq4adv3wHUn5YsbMnsOYcM/rH6i1MvLSkjlcpiM4ZijR/vbXgIQ6VStZx46RUy8mdPBgets0c3DvAcrwIi4xjkD767T/70zITbzbXnqK7cnn0HoO4o7E/tjckp50UpC2l9SsVgLixxAf4nwTLd7aIxp5Fcd37ye31ZaYSWMJdviTB4dba/a/8+muOo7u2MyPKdUMmbOEmTHeV13kqKnLPcXBlLMYhcQxOTb4D78p/95Auyg/e5Tkg3k4JExhwgDXP6hOS1PJOfYlH6XVPZEFY4KvSnN4871RtdVwPj2dzAYbRkwahrOilH0/r2XjaVMWP3kXRic38ekvpYxd/gR3x7jffMW/86S2q4Wic8c5liuj/9gJ9He+ziHoJltStZRx8KdVfL6ngyXvvsl4/5sENNRtZKds4Z8f7CLgwTd4flzgTbb4n35Mi6yhjPT9yZQ6RDB7ZL/rpj29YS90WuSN5aTv28V5pQ9B4rOs2dHMvNdeYGzgrR/yDVssGaVndrHihe9xuOefrJgRdItC0NDeUMb+n3dS4xTN+DA5q559H8WEV1mxYMAtAqu/q1jUZCfxzNw30NzzMd8+OoSLVk7QuazdX7Hs7Qs8tvoDYnSH+ceSh9l2rgkrafdTxiZIXIIZN2YGix+YQ7iXFUY6NW3VF9j9827y21VojTQYiTRoTUwxU6kxD0lkzvhI7LvPKrcomN9/XKehs7mEX1ZtRdZ3AveMD74qm4Yh5XBnUz4bf9iJWexspg/y+Ovk+ZcO5v/Pym4KLNCqOinY/zXzlq2EO74k+f2JWN6Cq1PZrtcYt/gYT/y2jvkDem6aZex6cRlv5IWwetUTBFobDqyKC5uYOW8Dbn0tqZEF89pXj9HXVqL/CDalr2L2qye557WXmT7Q1eA6o6xnx8pn+Ph8Pz5YtYxgG9NrPB8qUr7ksZUnmfP+e0wKssaAPehoPvYVdzyUypKvPmDOAKfr3uSU7nyNMc+m89jXq1gQIQS+u3islrPnpfk8URDPpi+XEqhP+6ej8dxmnntxLRoLDcW2Y/jsjXvoZWeu3yg2nvyexU8eZeYHLzOtn6uhLnUVP77xEj82DWDFS/cQJORmvwb+r2P90jl82BHDC0tG4WR+0XTo0OgkuHj74+tme8XtqU5Zy9aPPqQ04G7uSVDy0f3f0zkrfQAAIABJREFUIr37Pu4dFYyVREPmprd4eq0Rz3z4CNE+Npdu1nK2r2F7gyMx9kW8/00Fi1c+zcgQJ8yURXz0/Jvkus/mpaVxuOrzd19ZFK2V5Ba34Ojrj4uV4RZD8KTWqNRodAbX6Ou6cGvVlB74nGVvpjH+uVeZO6w3dlKDl8VFV22d4MIsuNndyKW3q5WiogtkHkviyy82UCxN5J1PXmRkH1duCFKqWynMziPzxF6+/ewbTjqMZ9VHLzA8yPXKQIs6FVlbfmBXmwt3TozDz9ESTWcNB755m5dWHWHo4x/y1J2RPfKO95SLhpbyYsrajPHydcdGaqJ38xX0QaNR613rBBdSQS7Iq9mxdiP1PgmMH9oHF6vfT4PUnruNfzz4BdIpj/LEXQn42F2ek8JdH/DwRxXMe+5BJsf4YynkeK8+xbsffEduQz0X6nxY/sL9TBzsh6WxCEXlMT58bTXKqNksvDMGLzvhoNJJxs+f8+aOZqY/cA8TI/y4lFr90hDVnPnxdZ79oYb46eOJCXbBVHBB1bRycss3fH3EmHteeJa7R/bFrkfO9uuaXJ1OD/hcdB8XXA71LuI6HVrB71tQJr07vQYwvopiYXDjNNALjBHLL/DeC9/SFJjI4rnD6dUjNZ6y/hTvPf0h+Y6JPPTAVMJ6ggVntvLqyp24TVzA/DtjcLcwQttVwpp3vuFofgU1FRC79F7mTI7CQ/itLZ/Vn31HllFf7p41vjuHvZqa45t5619H8Zk0m7mTI3E1vxYErDyyjhff341NeCLjY4OxFq63RRoaLxzm66+2o4m+mxcenkOkd4+c6uhQVZ/iq59OYh8ex8gQMXu+2cCJNjfumDmRoX3dMBOL0LZVsnfNd2zNMmLsgln4tx3g/dX5DJ59F/MmCIfAHvJCoDKJe9BNun8TKBW6q38zrElhnvS0gm7dvdb7QU1rfRXF2RkkbfmJDftyCJ7+KM/eP5OBrsJG2OBCLThKXY/6o5I1U1Gax8m9v7J+/U6q7UbwxAsPM3mY76WN0zU6pJFRXVJM5sk0Nq9by74GZ5Y89RzLJg7Gusclt07TxJGkZPKaLIhOGEIfL2vUymbO/LaGdz/bgihyHk8sm0+Eu9m1aqpVUF9VRYNMhKObKw5Wpgbagj7t1pXrWdFSwL4dh2i37U3CyGjcpD11QIemo4JtX37BrjwJExYtYkxACxvXrCdbJKRznM5AJxO0iAxUHmMjPY1MSOEmUBT0bemM9Cn4BC8nvS0RjIlAOetJPbroji3M5TXzLEyD4K7d/a6RMW15+/h0fSqaoDE8PC8eJ/FF92iNvi/Gxj31RHhdAHUujruTs5vW8POResLmLGb2EJ/L8hNujgTqnUDL6KYBGZlI9KlARYLLrVqgqVy2hT31SaCwCG0I9DldRzG7vlvLsUYn7nz4XqJdTfWyEKhDevqPfuw38n3saSME3e3+nlzsm07wmDNQlIS+CWn39PbmYt9+7/uj31JcKUv9vF3aKxlsmGEcV8pRp9UaqB/6bKRqfbpB/bq65I7bYw7061GgSBkj0ippqa+lukmBrZsnrrZmiLr7YKBSaalK38uPPx3AaOhsls+M1h/YLrpiC/IW6hHqu5giUFjTQvpBlUqNsSAD4fCgNQDxwm9X2onu+de7zwvf9y7yD25nw4/HcZv3GMsS/a5dP1f0D+pz0/hh3a/U95rD6wsHYazSYqSncAlzaAD/Ls6H3jutp4wFGplgt0TQUXmOX1Z9x6/FHjz57sOE22ppqa2hut0IL08pWUmb+HxLGeOWP8q8aLdL9RjkdLGe6/td6GlQQj+0AhXKMC96MLallOSfv2XVb43MfO11poXaGeieetrUZTrbla7zV+qgnkJqJELdWk7KT9/x9V45i959mTG+14IF1/ZDjJGmjdzU7Xz4wR78H3qZp8YE6GXe00YLMjJ4twku7ILNNcyxQRcvj0cYo+DOLrpKzy+vcZ2evig2NlAB9P0RTI4+BajhXf2a0uuTirrco3yz4gNO+M/luxfuxEafevlKWep1+TquczpFK/kZB/l+fwN3Lp1Jb5ooqVPiHuCHg5mRnmp3yQ5es14ur0X9/HbT+oy0nZSd281br67Ffv4K3pgSqPdG0RpLLnnlGtKbGlKAGlJnGtz2hXoQ6WirvcCad7+kxGsqrz0URWNBIWpHf3q7WuplqxPooN02Q+BOCHTEy8elnnMv2CqDPHRXU+G0XdTk7ub5hW+iXvAJ3zwYeelwLYAFOXu/Y9nKfB777m2GcJwXlr+PbPAsHhwfrLetGlU7RSf2s+nng5jGLeOdl+fhrqnn4PdfsPGMDQufWUBcbwfD+upsJid1I+98msbg5St4cITPFecngQ6h6lKiFZtgrFXSpQSJuZCyE8Pa1MtFoDULOnElnU/QJwN1WkdXUy7vPfkvZMPu5+37oxDr93oG+oRAdxVolyJNJ7UZW3lvu46HnpuFz41v+f7/PLH/D476j8ECrYrqUzv5eEMuEpNz7Bbdzd4VY7G4ZbDgKP/YvpoZQYJL/uXD9r6VT/LuhRC+W/UEvQSwQNtJ2r8e57kLEXzxgD3vvPgj4Y++ywPxnpgaiSjc/CLzVrfw4lvPEuNtg5k+97sxbZnbefOzTCY+9xix3j3d/rul25LJS/9YQUf847w+d6DB9VrXQdIrD/Ev+Qi+fW0WrtLrR9gv3fk6Y549zsOffsac/nY9AAUlKSuW8lxJIpu+XEKAABZoZSR/9DwfZQ3glXvNefHpvUxa8TJ3R3jqN/BFv77GnH+28dJny4n2tMPCTIKJiTEN6RtZ+UsN05YtIsrL5pLb0GXdqGPdktmsslvMTy9Ow9n6OpvYKxRJR+u5n3n0xVwWfLKcwarjvPZlCVMemk2Ep+Byq6U+7QvmvZ7Lgx+8zJhg4SYftB35rP76NywiJtC7dj2PfdnEQ28tJy7QAVNlBatefp1TVlN485lJ+NibXwPKdFScYVdaOb1jh+EvkVNZo8Le1ZSGAsFtV4G5sy/Bvbyws5BcccvW2VjA7vWf8t6a04TPWsLsyWMI93PAWK2kua6cvOJyOlRiHD198fd0wVb//lUfdkUrxQX5VNY3kbnnRzaeseXxlU8xIvT3wIIW8rMLqWtt5PzWr1hT6sVLrz1FYrDbFWCBtjWX71YnYzNwBKMi/bESyzm1ayM7ChpoO3MShylPsWR0+A3AAiWlJ9M4Xi0hOmYg9po2qhuU2NiLaSgpobJVgYWLL739PbC3MubC7g1sPKZm/IJJ9Pd1Mtxe36DowYKHvsBs/DIemjUUT5vLN5HlBz7j8c9rmPfcQwawwEhD/t7v+NeWCkZOjyJ7zVZkUdNZPDsWP3sz2rJ38OpLv+A2dQFTRwzA1Vqq38hra0/z8VdpuMaNY/x1vSfUnFn/Oq9sM+KeZ+5hdJgXBu3U0ZK5jeff3IPPnfOZPyECV4sbuyULH+nO1kaKi4qpbmjDyMwGTz8/3F0ckCKjurIWjZklyBoor6xDaWSLT6AfHs62CA5Byq4O6kuLKamsR2HsiK+jjB8/3oo8ZAQL58QTeDVY8MwHXLCPZ+k9E+nnZXXJs6YlZxdv/3M3HpMWMf/OIbhbiGg8t4t3vjuCZ2wM5jn7yND0Zd7cKUQF2qOqTufjD7+jxi2eWXckEuxihcTUFLGyjC1fbqbKdRATxsbg38Pr4+J0Vh5ex2tfpBM6bT5zx4fjeHH6uor4+vnX2NEZyiMPL2BEzxtaXRdnN37LlhIzxk4ei335bj7cfoHwSbOZIdwE9+AXtBYe4qetx7EaEI9f1ym+3FDI4Fl3MW98X8y6WqgqL6WsupEurRRXTx98vJyxMhejVcioqyylpKKWdq0EZ3dvfIV1Z26KVtlJc205RWVVNCtE2Ll44eflhoOV9CoajgEsKC2poKr0DL9u3oOm753cd89MwtykoJZTWVpEpVyMp5c3brZXuvMbwIJiKqsqOL7nV47WuDFz6SLujPX7XbCgqrSU8upq8g/v4JfTbQybfS/3TIzC9pLq6ZCXneW3lLOIvMJIiO6PvVhO/okDJJ06T1FuATYhCUyaOp0I9+vc7qk7KDibQX6jMYH9QnE0ldPQpsLUWEdbQxU1zQJdwgs/Hy8czNWc2f8r+3PVDB4+hoR+zpddVdVyKrKPs+7r1aSWiYmZNo8pkZak79pOrtqbkcOjsVc006yQ4Obji4+nA4qqC5zNqQZzCZ1NpVRrnIiKjiLQWkN1aSllNc1g4YiXjxduzjZ6m66UtVJRVkZ5dT1qI3OcPbzx9nLBWvje6dR0dbRQKfxe24KRrRPW8gtsTsrAKGQMj8weiq1GRmNNJaVl1bRrzHD18MLTw1l/i6VTK2lvqqW0tIz6di0ObrY0n9jPvrNthM1exIwo70uWSyOrJ/N8NlUysKSD8rImHPpEEtnXG3VzFaVlFTR0gr2rJ76ebthbSRGLdKgUMhpqKigpq6FTZI6TtYbzu5PI7nDjjgcW0t9STnVpCeXVjajNbHDz9MFLoH308JbrPj2h7GyjVtD5ihpkRlLs3bzx83TDStdCTlYOFR1gaySntKQRx75RRPbzRNVcTUlJBc0KIxw9vPH1EChZkmsAfSGOkry1ieqyMipqWjG2dsLLzwc3J2vDPCg6aKippKysig6tGc7uXni7u2BlYYy8oZGGRjkmFmLk9VVU1Mswc/YkIMAbJytTNEoZDZXllJZW0q6T4ODqhY+XO7Zmaqryszlf0o5Xv0GEulvQ2dZIZXkpFfUdSO3sEdfnsT8pHcmwmSybOhixWqCaVVNWWkFjpxGOrp54e7lhThtFWZmUNemwMFdTlF+HS+gQhkW40VVXpW+7WWFi6Len0G8JIsFNvKWe8rJSqpqV2DraoSw+xZ6k83jMWc698b5X7ko0ajrbm6ksK6W0thWJnSOSzhL2JKXS1ns6j8Zbk3OuEvt+kXoAF10XNYXZnMusxSUyjv6uEv37NeVllFUIum6Pl58vLjZGVJ8/yPdfryW1zpX5jy5ieB93NLX5ZFUbEx4dSMWBTXz2iwEsmBvpTGdHC9WVpRRXNiG2tMfT1w9PB2vMTK50pdFqVcia66koKqaqWYaJlRNevn642ohpLEln4+rv2JnexvD7HmXO8HB8HKT6OagSdLJBjtTGBV8/HxxtzRGqVgnfqepKvf1UGElx9QnAz9Ue064a0n76jq9uABYIIJKstVFPraio68DEzgP/QG8cLdUUH9nBh+/vNoAFo/3QqAxzXFxcRrPSFBcPH3w8XbAw0ehtcqPCCEuxhqrSclqxxtvPF2dzHfVlRXq9kbj7Euznha25WA9eydoa9ba4rF6GhaM7vr7e+ssgZUcTpXUyrC3NaK8rpaxejpWzF0EBPliI2jiXsoWvPvqeAvexPL9sBgOC/DBXNVNeUkhZgxwTa0d8fP3wcrQ2HMwvFS3tVYXsXfsDZ+zieHL+ENoKznIsV87AxBg8xO1UVDcjsbFGXlVEqbCfcvIisLcP9ham6KlKbU16u1Ba14aJhQPe/gG42xlTm733EljwXKIVp1MPIQtIYGxfZz0Nrb2+lGPHzmEWHM+wXrYoZC3UlpZQUtmIzsweJ4tOdq3+mSrvyTy7NIjMfYfR9IojIdiKutIiOixdseysoqCkDrXYDr/gYDydBBqoQNFpp66sRP9dVZo54+fniq6rDY2lB71cLHoMv4uanD08v/ANlPPe57MlAy99N3SKNgpTNrD8vUL+sfptYrTHefmJr7Gd9xIrZode9hDubCFj64c8/n4G099+n6kOZ3j19W2EP/EeD0Q79ZC1js62avat/oLjJmN45oGhXCayaFF01JC+M5lmn/64tmRxKEdH4uyJBFkoqSwqpKy6GZ3UCf+QAFztrfRUcAFEEuRWXVxASXUzmLngZd/B92+tQRW3lNeXhqFsqaMgv5Capk4kFi749/HHxc4cTUcBa179gI5JL/J4osdfR+34Hzxo/19o+g/AAh2Kugy+WLkOychF9G34hiczR7Jv5fhbAwuS3mDcwnX0njqNCA/D5ku44TARKchM2s55z7ls+uIfBFiL0TYcYdnsj3B/6DWeG2/Bp8seZp/tDL55YwbOZmK6CnZw78JXKbLuReTgQYSHDaJvoBfuzvZY2VgjldyI89/B7rdf4tuS3qx4ZxF+Amem6QT/mP8JToue5ok7Qq7h+1+c4LKkNxm+dD19J0wi0stKzy0WbgGMxUpyd2/isPP97Fq1VA8W6BqP8czcFVg99B6Pj5Hw/aKl/Op7H98/OxEnS1M6C3eydP5LlDiGMiS0H+ExUYT6ueDo4oydtfXvxCyoY93SOXxpNpOvHpuAo1X3cUy4rRdLsLCyRHIFz1/Bkc8e55XKOL5+chLe3aluBJRQLutA3lHPyZ/Xslc+mEfvH4GnjeAVoaXm1C7W760kceEc+mhzePvxlZw29iS8ryfqumyOlEmZ8eDjzBvqh2UPfvxFWdUe+pLFrx5m8isvMaw9mZXvptNnWjTWzZWU1NVQUSdh6Iy7mDOmH3Y9ON91WUl8+OEnbN5fgM/gkUxZdB9zh3pRlppM2pkcitpaUIuMMZdI8ewby5RRUbjZGLw1ri1azv34Js/+2M6y1x77fbDg0ssqMr55jmf36nj0pcevAgu0VB77jc3Hmhg6dQJ9PWxoOp3EV9uKCJswiNqtq2mOvpf5o8JuABbISP7wFd4/bcFTL9yH44Wd/OurM/iM6I+1rI6y2moqG8wZOm0W00f1R1qdzD9/SKP3uIWMHxSAreTGaEF73g6eWvoaWTYhRIUH6t3VdfrrOWjIOcLBPC8ef+8ZpsT4YaGqYM07KzlqmsDy+Yk0//oO7x6y5t4nFzG8nzvi1hy+eOF5fsxS0bt/H/pGDCGiTwBuAsfcXuCf3jgmw5kNr/PSZiWzls0mob+H4fZKp6T44K/8dLqLxJl3ktjPC4vrccC7LYIQG2Rf0j5O5NfRqVRjotWgsPZl5JTJDHFtYOMHn5Aj6UWwhyXNVZVUlTViHhLLrNnj6euiJf3gflKPZdPa3oWp1AV7SSP7dubRa9piHlk0kgCnywCbsj6DD55/nR2FRvQN74OnQFHQCbdGImSV2aSdlTPqgSdYPGUI7tI29n7zFVtzLZi56E6cq37jn2tziJo9nxkj+2OnrWX7F+/xxbazmPv3IWxgBIMGhBDg6YqDvR1WVmY3DH4kgAWvfHoU/7FTmTaqP/Z6hyEdqtrzfPX1LpRBCSyYMZzePTi2OlkB3727kUr7cGZODyVz41f8WmjL3MWzGT7Q41r3Pr18teTtXsWK7wuImnMXc+Ltydi2l2O5hTSrFahVIox0UvqNuYPRQ32oSj5I2tlsauUyurQ6dEprBo8az6jYXjSmHybl+ClKW9tQCLcYCikh0cOZMCoSb4fr0wuU9af5fMUnFDnGsfCeWQawoK2IDZ+/zff5Vty9+H5mRgde30Va107Kmk/44YiK0Xfd/ftgwaX1rKZw92o+2HSGwHF3sfCO6Mtgga6LnKPJHM7qJHRIDJGhTrReSGfLrgzw8sa89gyVIl/iJ09l8PXAgq4atq36ml9zTJiyYAZOzcl881s2tu4BuJu2U1ZSTJPOnojhU5g6Igxddgpbt5/HcUgi48aHYX1xT9xZx4nftvDFV2s5VQ+9EqYxb2IfGo7+yr5sOUH9+2KtaqS0uA5j1xDGT5+MT8c5Vn39K2UqMzx8rXDuE01cqC+62kKyswqprG9BaSzBws2XwbFDiXA3IufwQZJP5dPYqdGvKbXUmb6xIxkX1x+r9mKOpR7k8LliWhRgbmeLcXsxxy90ETb5Hh6bEkxtzlnOZuZRUVlHe6cOU3NnAsKGED80CF1ZJmn7D5FV04DaRIqdtQlNmRmU4Mf0h5czK9Lz0owo67P5acNatpyowN7aGVdHb6JHDMFV3cyZE6cp7GilQw0WUkt8ew9kaHwswXYKslMPkXzkDFVKBWKpFTZGHeRn5GIcMoZ7Fo6g88IRDhzJQ6NUoNQZIbL0YXD8aMYn9Maih+lUtVVw7Egq+w9lopDLUYpFqHQOhA4ezvhoa1K2ruPnY5W42rngZO/FkBExeEg7yc7MprSumoZ2BeYWDgT2CmPYiKH6+EWXQykpqC06x5FDR8kqbKSzvRO1sQmW3r2IGj6aOG84c/IYySeykLW1o0KM1NQJv+DBJIzrQ+Ph3fy07ijikEA8zbsoKy6hrsuG0NhxzJ3ch7rcY+zal05riwy14E0tdiBgUCJTR/mRl7SRNburSFhwLxP9lRzbu49jeeXIjMVYW1mgqyskq1hBxMJHWT4ugMq885zIyKSyqpaGVhVmFo54BIcR3c+G/B3r2JRaglVwb6wsPIgZNoQAhzYyM7Kprq6loV2D1MIJj6BBjBg1EEndBdKSkjlXWUeX2BQ7aymdpTnk1kgY+diL3B/b07NETWtVPscO7udQViUyJUjtbRC1l3OmoJU+k+7nLs9qflp7kl53P8DCRF/QtnBu92bWbTxP34efYaJzI0dTksnIb6SzRYbCyARrD0969e+PbWUaq77axDm5PSNnz2FKYn/kp3bww2Exj7y2EJPTWw1gwSOPMNFfw9n045wrLKeyrg6NkQQHJz8GRQ1jaEQA0ouunTo1TTX5HNi9ixOZdRijQqmTYOkaTGxCJLbNaXz0yfeczO9k4KS7mDfzDiJdlJw6fowLpXXUN7SgM7bG0TOQwXFxDPQQUXj2BEfPFVPdWEtHlwZrB2/69o1g2CBnsrau4cs9sms8C3RaJc2VBaQfPMqF2ibqqhtQSe1w8fNiQEwsLrWH+OS9JPweepnH4uwpzT5FWkYBzbVVVLdqsbZ1wskvnFGxruRvW8XGcwrCosLR1WRzrqAVzDyIGOyLaVcjhQJghDV9E+Zy/5RQFFUFHE49RVlDDWVVDZhY2eFq78eQUbFY1KWwYnUqbr3CCbBsJS+viHadOQEx07kr1p6UHz/jy9W/0egYwd1zpzEiKpiag/tIr6+nU6FAjSnWVgGMmzeNmAC7HoflTsozj/DVx8l4T72HhcPMOb7ta97d1sKSN54ktHEvH3+0BcnQSfTSVpGdX02n0pTgcTOZPzEMTU0eu3cnk1fZhFImRyOSYG4fSMK4RPx0Z3j75R+wm/8G/whr4ZsV71I9+nU+nNEHtF1U5abx/r82YD3xeZ6Ms+D43i3sPFGGqUYFEmdsTRpI3Z9P7+kP8/AkIz57/B1kd7zJijEm/PT6c6Q6JjDS15SywmJqBHDFK4K5y+6mj7SNs6k7+C29ElFHK51SV1ytZJzIrsB/wuO8Mb0HJULbRW3ubp6d8Sin/ccydag3xkKQcZEIQRfqLmSQfN6VFZveJ0pzjJee+BKbWc+z8q7LoAIaBfW5ybzwxPso4u5jus0xVu605JP1LzPQxuAVopB30CFXGFxDhKDnEnMsrcx6uP+raas9w+f3PMFh9zCCbYxRW/ZnxrT+NJ7Yw8liOV1t7WiNrLD0cSNoyFimRnqhkVWT8utm9p6uxlSnQmTmjpNZFds35RK9/FWeudOG/d+t4XC94EouQ6c0xczPnwmz7ybCTsGBNW/xVVkc3785Hqv/bJCV/wvn+L9lDL8LFmhVrSSv/4zf5AN4Zuk4itcuZ3nOWPa9Ne6WwILypBWMWbCCap3VVXx8LV1trThPeZ0dny3H30pE6c53WfRdMy+/9wIxHmZkr32BJT/IWfntWyR6W2IskpO7Zxsbtv/CL9uPo7ByxMnOGivHUGYte5DpCcFYirqob2hFpRXckc2wdbDVB1pqPPoNi987y/xXX+GOEFvqDnzM0q8reGTFC4z0s+mmJlwr94o9bxE7621axGaYX3FAFvrfgtnodzi4WgALTKjY9U/ufq+d11c/SaSLBfk/PcuCr7S8s+Yl4r0FjwE5uSnbWLt2I7uST9Fq7oyrlRkWPv2ZufghZgwLwkIk5Ktt1W/SRSJTrB3ssZA08uO9c3n5mIKBA/yx7Ea/tWoNZl7hzFu8gCgfm8teD7pKVi28nyODH+XdhbE4XAzgpqhn18Zv+fG3NPIKzJj63NMsHDUAJwtT0DaTtGYV5yUjuHdyPyyoJ2ndtxwslRAa7I6yPp+8Flem3zWNQQEOIG+hub0LrU6LkdQGR1sLmo5+w5I3jnDHSy8S35bE068cZOiTT7N43ADspErSPniFL3JdeeLFe+jnYXtFLt6aY6tYviKFCU+9wdQob7RFu3n//SRcxixgzpi+2FqIacrezpuvptB/yX3cGReI9XX5VRrOrH+T5zZ28GAPsEBAdVtb2lEI7pImZtjYCQExL0a1V3L66+d5dp+Of7x8JVigE2gu6zdQYjmUWaP6YqMuZsuabXT5j2Rioj1Jb79FZcRSFghggYWO9sZmOvSRZo2QWttiY6Eh7aM3+NdpCx5/cSnOF7bw8gdHGXTvMhZOGISjRScH3lvBunIPlj06m4FW5bz51nq0A+9k6cSIK7j2V2tn+4VdPLfgcTbn1qKVCrddFy2rDnWXDBPHyaxc9SpTYnzRFe3mzZe34zn7XqYPD8U4bzNPv7qbkPkPMn98GC7mUJ17nJ2bfmTDjgMUNotwtLfC0saPYVPmsXBqnD5Aqay9lY5OpWF8VsL4xGT//AaPvL8fYxcPPB0NNBqtQk5bq1R/4z1nylD8nCx/J8KzkrPbf2B9WjsjZ00mqo8borpTvL3yJ3Thk1k4wpJfP/iI89axLF06g8G+DrSd+4VXvj5KyITZDDMv5edN2fhNmswd8X1wNNWSn7yGF17cgtPEpTy6ZAyBV4AFZ/jopWf4Yvsp2jRXRjIWaFcq2/4se2UFD0yOxkF2js8/WkO91wjmTU7As+s0H7z1PW0hE1k8dwzBzma0lWZxMOkX1v+4kzMlLZg72GNt7cKA+MnMmzuegQFOiAT9a5fpg2EZS8yxsbGi+fRGnnzpa4pUlvg6hjkPAAAgAElEQVT7OGGmR79UtJQ3Qu9RPPDgbOL7uF5xk95ZmsrKz5IQDxjH/JGu7P/oY1JbAlh0/xxi+zpf5e0juD4LPvI68vd8owcLou+6i7HuRaxan4tfwngmxwdhqSvnl/ff55BRBHeN9yft+920eEUzZ1YcAfZK8o+epBI3+gdJ2L1qI5kEMGP2aAZ6m1Jx5jR5zRL6hPcn0N0Q/+Lqoqw9yedvfUqhUzyLLoIFajnlRQVUyMR4+frgYXd1cLbuWnRtHPz+Y344omHM3RfBAh2Kzg7a2jr0WXOMTc2xtrbC/NJtspqCpO/4YPMZeo27+wqwQN1ayoHf9lFjGURs/BA8qOLwrj0UdbkQM7wv1ck/carDg8Qp04hwM6GzvZ22Drk+cJqp1BJrSTtJq1frwYI750/DqXYPn27KoteIWSydFo2LUR1bv11PcrklUwRbaXaBtRuSkHsPY8a0UfhY9rhB66pj53ffklRoyoS75jHSp5n1H3/KrhJrpj5wL5MH+yDPP8gX6/ag8I5hhFcHP367HZnfKP7x4DT6OShI2fsbh4vUDIoeRpifHaqOUvZv+o1ilSv9e9tSnFmGQ1gCk0b3x6z1Aj99/wsZci/mLBwNefvYcbKJQaOmMCnKH2NlLYd++pJ31+XQd+Y9zO5jxOHkLCz7RhAfFYi5RkZO2i52ZLURENYHm8ocirq8mDjzDgZ4WyArz+D7f33ItkpH5j/6GPOiLoMFqsZcflr1JRtPqZmw5AHmjQimMyeFTZtTkbkPZc7MeDysddRkpfDzhqNofWNI7K/i4M4TiELGMGdKFI6SLkqObuODT36ixmcUi0e4cCLlKLJeY3lkShSWnXWcP3uBRhMPhgzth+MloFVDTUYyP+08ijokkfnjB2MlL2XX9z+RXGrBHfPjqdu/lvUn1Uy+90HmDu+FLOsQv+0+hswrinFxfbAUdVJ2OoVf9xXjMGQKS2YM4CI0pmrM59ctW0mpsmTWvFnEBNjTUXWenZsOUiXyIzpERMqeM0hjxjF/Qjh2yMhPS2L97lzsho1hqFE2q1enYT9qFsvmJeIirid1w3q2nehg6KwEOjL2cLjTj/vmTyXIXEFJTi75jWL6Dfan4uBWfthTReysKQR2ZrD3RCvRM+czeqAz2uZS9q3/kk92FRO98HGWhBqx+9dUWl1CGT9mANa6LsrOHeHXtExMAvviVX6ILScU3PH008wb6k39+VPs2nEUlX844xP7YK6RU3w6je2H87AZGEOfzjxOlFow4e45RPlbIq/JYeuqj/nmaCdTn36NBwWUpLtoZTUc3beDTSdbGDF9LhMGuKPqqCLl56/5cE0GfRY8znzvOjauO0Wvu+9lfoIBLDi/Zws//pJFn4UL8KpKYcPJLqYuWMCoECc6GwpJ3raL9FpP7loUzJn169ha7M7TK+8lSFXKb+t+YM0xCctfnY/49BY+2/L/2DvvsKqutdv/KNKkg4qIigXBgiigKB3FiqCCBQt2EzUm9mg0iYklUaOm2HtFxEKVjoqNjqIooqiIICC9s2l732dvLJjoiefe8+XLyXX5+A/P2mvO+a651prvmO8YI4thn0zFuO424XEFGDuNwUxPkbriLKLDwrma3ZoZS6a8qShqKOPejQscOBtDB5fPmD2wHTVFuaTeeUhjW2NserQg4cIJjgTl4/bNBgZpFhETFMSVDAWcpg9DX0lKApBEBoXyQKk7ruaapETGo2w7geHG2oiqi7gffZmAmDKsXIejlRHCvpDyP4AFtSWZXI/wJeCxFjPdh0jEqstfPCLqQggZtZ0Z3F8Jn31hdFiwBo+OpfidjKTBxJaxdt1oUV9N1t0YzocmoGo7CuOcMI7EwMzVKxhlqMCjuCA2rz+FzND5bFgwHLXqZ0SdOcbu68qs2TCW6svnuFiow9hxQ9BVFFL54iGXzgeTJOyLu30D+/aEo+/0KSs8rFAV5BEX4MUW32qW/7qc7jUpeG7/iQT9aRxebM2TGyFs2hHPwM8W4t5fG0FpDinRKTQaDGRIX703u+eCElJv+LPl9ANGLPwSt851xAcc4qfAEmavW0aPgjA2/uhLO49v+HKcGfJVecQFH2HHVRELFk+GG2fwjJdj+refYN1WXPXwhMhTp7jb0oTRfaTY/8Nx1Dw2sMS0jCObtpM75Du2u3VvAgseXOfnnWdQGfYFHjoP+HlbIharv2CSSVuENWLw6jjrNvjRceo3LHWRYdeKrVQ7r2PjEFlOfLuSYLWxbFszhe4aUrx4dI2fNh5Bye0b5nV+wi/ro+i1chnTTHVoqC4mKXAPa36JxvKrX1nn0kxrQiQg/34YK52nc6aoBWotm1U9i8v3a0XIa41gT+gO+tXHvBssENZR+CSGdSt/JNvQFSfRVY6mmnLIeyndFETUVRcTH3SCIwG3aJSRoqFWhg59XfliqRM6r6vwmsCCHTMWENzKjV+3LKSPWj13QvbwXZg0336/EHMdJeqqC7h2/iAnbsqwcNUCdB74snZbKiO3rMDNUIuG2kruXNjD8tUBmK3YyrzuD/j+64s4bf+JkV0VqKvK48alWJT6jsShkwJ3fXexwbuRb09+hbHyR7TgL0ED/qSR94MFonqeRp1i33kBE76fgoGCFMleK1lxfwhB64ehpvgOtfj3NPYsZD0jZkUx++gOSRm/xD5DShp56UpCfljNrlxTjh9ZThe5PHbMn8upiv6s/XwUbZRlqX4UxqrVnhitOsSuaWZQW02DjAIKMg1UFr7g8aMHpN+5wcHdXjxtacmmozsZJRWM0/g13C8spVbOlk2evzLDUo8WNamsmb6JBpclrJ3YmdANa/AVDGTTuonoKr2fGy6mIQz98iqzt2zFw0xcqiS2BhJzkSq5+MMiNuaNwGf/HLoq5rFz6iSOyDrxw7zBaCvIUZsZwbJVJzBefoit081QaKilUVYeeeoprygiMzWFlDsx+B46wk0VJ/Ye+oE+JSGsmPM1kQU1yKmY8/XRg3hYyOI7350djcP4adEodMTJvWQTUoSUnDKt2rSWiCi+zhUr77BmzDJeuH3DlmkDUZcXUS9e7MqIKCsqoKS0gOQwb3b4PsNt9XdMt+mMTMlNjvx6iW6z52LdqSWp57ez+0EXVsx3wkBLTDkQkHBkL+dSNZi9woms01+xaEc4haVVaDl/hffmuWinezN3fRNYYFMSyqb9z5i8aTm23bRRkG4g5fiP/HRdis9WL8C049sCfrlXdvP5pisM/epHJg3owEOvreyKkuaT72Zj1kHr5a5jAd6fLyGy4wTWzh6Cnsa7RIDeBRYIeRiwk9Xf/sr17ArUugxn7a8bcTHTQ1lStv1+sKAiKw6v43F0dZtIf31ZEny8uFZrgPtQM3SVSzn3wyaem89i6mBT9GQfs/PTz9l3/T6FAm1cVm5i7SwrnpzYxC9JTWCB9n1ffjn7gjHL52Jn3A5F6TpuHdnMrlvyzF48DXPtYjYv206W/ihWzBlC1+blab97xirSAli6YAfCQTNZMMmGdi1lX9rmwZPIfaw9Ws6Mb79g9MA23Nq3hvV+1YyYMYYBhq2RrnjIiR/3k9PZjTUrJ2Oso0C9UBq5FlBdVUHBs4fcS7lFWOA5QpLlmb5+A7NNGzixbQNHgpIoltHGefFmvpnqQGX4FtZ4lTBy1njse+lIRKrE+h2lGTEc9r9LV8dxTHLsSxvl94mRiRCUFZGd9YLyqlIKcoqorszAx/MKipaTWejahtDjpxEYj8NjlDWdNFpQ8+Qi3+4Mp63NMHSL4rhaoM/MCcPo10WzKUrlqWxbfZSSrg7MmGz/OxrCTbZ9tZUUeXNmzHCml56KhOsnriwoSQlh+56rdHaby/QxFlReP8B3e6/R3saJEVZGqDS+IOzEIaLKDViwdB7DeusgqhdJeL+NNZUU5WWSfv8OkUGBBF/JovfUZaz8xIGKoN38uPMEsZnV6Fu7s+bbz+ldF83GXy/TxsYJ18HGqIkl+xureXTDn9MxVdhNnMJY2x5vUQuKbvuzflckWvYTmDmyCzf27yA0uw1T50zEvnfbt0SBhHWV5OUWIlRSoTjxHNtOPJZUFkwe1J7y/HwKS0oozC+ksqqQhABfUhWtmD9nEFVXfDkT+hi17ob0MjHEwNAII8Mu6CoLuHH6KEe9E6F9V4xNDTHoZoiRoQEd2mig9LsS3lfT9Z1gwYd+Ad8FFggriQ04wqat+7l+v4C2xm4s//oLxjsavkzg3gcWCClIu07g1efomQzAzlSLtKsRXH5cj7HFQCw6SXPj9HFu1uph6+yKhXYRQb9uZvthf+5XKDNg3AJWfj6CwigfLtyTZcw0V7Ryo/C6Voqliytutp2QbSwm8oQ3YXeFDHUfi1XrTPbuOcMz9X7MnOmKSes3FS6imucEHD5EyEMFnD08GNqpBO/jXqTSpFlg2lYewfME9p8IJl+jN3btawgPTERj4FjmutugXJiM5+4deEU9REZDu8lRSBrqqxtoZTKYiROd6aHcQEFRMSXFxZQVZRF9KZbnLXoy1cMawb0rpAs7M2qCKz21msqvi++GseP0DehsSs8WDzl5IoT8xpboqIufarH9roBGDUNMDDrSsqKeNmYOuI0zo0lVo5LEs8c5F1OA6cSZTGhGQ6gvus/pAye5XqDDlAXTse0sIu78OQJuFGE+wZ3RA5vE+cQCwWFHPYnOrENTqxWCUhkGTB2HQ/em57q+7BGBRzxJLGnNMGcTHoZ44n2zhG49+2LWvSvduhth0Kk92uqvHGAkH0rqqysofJFLQXEpxcUllBXncPPKde5WtWXcjOEI48OIymvD9CWzsNarJ873FLt2niFDTH1Qf1nJ19gAsh2wHTOFaZMGoiVZVIsoEItlXriCoKsjc8ZaSfRhxNU89YJ66sqyuRQSTESaDGNnT8HBQE0yjtrcO5w5GsCdqnbY925B/JXHGE6cziRbfaREpdz0P43PxWx6TnBDOyOYnb6JKOgZY9W7G10NjOjevQu6KnXEBpzjZEQu5kOsUctK5bHQgBnLnWkn6UM9T2PDOX32CnIWI7HVyOLX3w6TWqZIRzF4KhITz+uoV9Kll3k/Ogjuk5CjzexVS7FqVUV8+Bl+2uFFZp0yemIalUi8s1mPSEWHzt360LG+Ail9a6bPsqJpVFWkXgrglHc87Sd/wad2bzQLKrPuEhrgxz2pXsyZMYYmjVMhOSlRHD91gRKjMUxpn89Zz5vNwIIyUsJ98PZLQd95BKoPr5Ombs0ijyGovYx9vaCWOkEjIkEmAceOEfBEj5U/zqOXVNYfwAKxZoHdhOHI3/Ri99nbaHbXQ168hpLQXWTQbG/N7BWzsOnyUiNGKCDr3lX27z7AlUJ1bPv1wahTZ3qY9KCTrg7Kwnyu+x7hcHghbms3YCl1n4PbN3AsrpoendURi3BI0UgdCmgb9meAVhFnDoQibdRJohkj/ifZsFbtwejJo2idd5nDoeXMeEuzoJHCB7Ec3bSeY2n1dNNVk2h7NIkFKNDexJrBvVS5eOoy7ecsYqhsHKs3HqO4hRa6ai0k54p3kcX0pF72zvQVJXEhU4/VX87FQEXA06RIdm06Q4txy/nB3QRRVR4JF87y6/lypi2yInHnFnwfVqOnr4WUpGHx+lcB3c4OjBykjL9PKg4LFzHZtBXUFpMS6cvmA5l4bF+JuTCF41t+Ir6TB/u/HEZF6nX2/LCPhCJ1+g8zxUBfn249e2HQQQcNpTcJcUNlPgnBR9nq84Kp33/HKN3qZmDBUroXXmT7oVisFm1kSm81GquLuBN1hs0BebhNG0HB5XM8ajuFrbP6NoHnYo2U2hqq62opTL/CT+s90RRXFrwHLPhl1xkU7Gdh3xDJrzeNOLxlHGKGv1iEujg7lRNb9pPZ3oXP3eTZ8xIs2DBEllOb1pHU50sOzTaXaDYUPktm7/ZdFPSdg7tWLOvDtdn/6wz0JC+6OvIfx7Bt0wFkR61l41iDN1/EV5UF076n3G0D2+eaI1cnttWWQtRQzYNLJ/h6bx5fHv+JgcK494AFteSnX2fdqr1I289ksCiMrZE67D29ip7K4ue4gcrifF6UVNEoKCfJ9yCH7xiy13MxXV9LXzWBBTs/WUS8zQZ8lttRU5TOqW9WEWWyCs9PLZr63FhL4cMovtnkTaeJizDL82TrA1vObR6FhFwhpne8uMf25b9RbTOHpYNr2L78B5IVu2HXrwe6HXtg3qMbevo6qErXkhb4G4t+ecRizz04dfzrRX4/dGny/9N57wcLqu+ydswnpPQag3MvTcQCQw+veXM2x5Cln09gtL0N7ZsrRv2LqL0SOFwRfBoPE9VmXL8qQr9dyPr7hhw/vozWz0JYvHAT2Vrd0VeTaRKNkpZGkH2LeNVpROyfxFMfb1Ja9sfDpe9bSvtVj3yY5PQ9usuPsHmkgF+2niKrvIrGFt2Zsmg29oaayErXErNtCd9lmrHrc0N2fbcP1bFr+Gq04XspCOJhSQQOVyew7MAhppm1ekvgMGLtNJan23N+32zaZvgxfvFR5HV10VZssiMU/y95+phyNWe27/GgLOQE8aoOzBrWE5VmtlJlyV5Mnr6XXqt+YZFJOecOnuZ2WR2ySl0Yt3ABdl3rOfepO/vVZuC1djxt/0yzQJDGD+MW89RpNZumDUSYGU9MsSpWZkZoiPsmHlhNKus8viB9wCq2f2pN4dW9HH/SmyXTrWitWsKxL+YS1mUR22faoqPa9MA+ubCNVUeeMH3dSto9DeZYaDIVlbUom7uyzMMRubsnmfMaLAhjiwQsWIZNN23kpRu4ffQHtsXIsnD1PPr+Tu3/NViwWgwWtCP50CYO3tRk0bdT6a2n0VReLSol6NtFeMqLARkn9LWb8bxez8F3gwW5iSF4ng4mragGpTZ9GT9rEv26aL8UP3wfWFDH7QsHCMjpzizXASjnBvH5Sn80+vWlu54aMo1FxAYEUqznwDg3V4aaqRF38jiRadmU16nQb4wHEwZ1JeXQD/z6GizwY8fZF4xeMQebXk1gwc1Dm9hzR7EJLNAs4MdVuyjo6sySafZ0avV+5fhXmgVKY5awbKodHZsp/j8JbRI4nLzmM0b1rGDPwh+IrpBCs5WKRP9D7FssKHxOjrATs5cvorcwlavpctgMGYihnvqbcvaiW3z/+dckdXTj2yl9eBYTyqWkx1RJqWI2yoNxtj3IC9zEWj8RM1fNZrhph5eaBWKxrmxOrNpMtGJ/Fs51pld79Xe/KUT1ZCZfxNszgod5xchpGGE1sDXRQdHImI7m0xHqhBz3oloMFjhZ00m9BdWPI/hm10Xa2QxGOyuK64UGzPRwxsJAq2mBUHGf7auPUdzF7t1gwcrtpLdy5PP5Y+mj/2ZHvOS2P9//eAEd5xl4OHchYc8GjsbkoKiuiaqY5iF+eqpfkFKowujZ8xnbpYHk2/nomQ+gb3c9lF5RXsXCpd99xfGHHZi/YiZdy5MICI3iYX4trbpbM27CCFrlRvLDnnh6uE5jirjK5NVHujyV3745RmEnG6ZOdaSb9psEszQ1mI27I1CzdGX66L7kBOxn/+VCBk2ayhjb7rR8rY4qojQtkl92BCBr7sRA9Qw8zz+lv/tkXAxrCAsK5kpKFsKWuphbGCG4fYUUqd7M8BiPZTsRj+8lEBZxnTsP0nlW0oC+9XjmTxlJL20ReY9uExp2hZv3HpBZUIlqr+EsmDUB255t36kn8J8HCwQ8TLyEr38kac/L0ehggcs4Jwb21n2puP0esKCxhDhff+7Wt8XC0QH9qjh2bPfmQa0qfUw7o0w592OukSHQxnKUO2NtO1GQcJHgS/Fk1yjQbeBwxgzrzoMLp7mQ2qIJLMi7wulrJQx0dsPNVh/ZhkLCT3gTkSrFMPcxWGo/Zf8hH3K1LJg2dTQ9mzksvAssOCMGC6QNcZs4DlMdBQTZ8ew9EUKhlgn2etVEXEhCU7yz7W6DXFYMnicDKWozAPdJTnRRFWvxNFAltn9sEFKV/4iL/iHE3MkEFT16m+hTlPGALKE+bmN7UxwbwQMMcJs+kd7aTUBecWoEO8/coFGvO12kc7idpcCI8RNx7CFO1kXU11RSVV1D9u0b+AfdQaP/cKaMt0BNop9Wya1zJzgXm4/JhHeABQdPcaNQhynzPLDpWM8V7/MEJ1ViO8WdkWa6TYK2tblc8jrJpfvFyCpqUF+tgN1Ud4b1bnJWaCh7TNDRkyQUtWLU3GkYSRdy7+Y1Ll2P5m56NhW1KpgOd2f61BEYvLbAaKQo4y6XAwOISn6MoGVbehl3RSrzAWkFqgz1cKA6RgwWtGbG4hlYta0h6owPF+IqGDTLg5F92rxcE1dTUVmNSK4laiqKL6t4GsiKDcfb5yoy5i58Ms6SlpJkoJ7qqirKC54SFRFJTK4q42dOxrpjEyO4vuA+fsf8SCpUo7+xCinRGRhO9GCibSekhKUk+XlJwILesxYySl+GzPuJRF29TGxKBkXFdbTtO4KZM4fRkBzKyfAc+jr0Rz4zmcdSvViwzBU9ybuknmexEZw5F4WM+RDMVXPxi8rC3HUW7gPaSuLdUFtNVVWNRK388vlTROa0ZvaXixmoUcr1UD/OxpQxeOosRvfWltz/BkENVVXl5D5MIcTvKoIujiyYa4ea5OZV8eByIF5n4tCd9AWfvAYLRJRlJBN45ix3ZU1YMG8CHSQckUZy713l+Okgiru6NAMLPmWafUdobKos8Pa7QztHe+RuXyOr4zCWzhqCeKqL53pNZQUVAhEyDXmEHf9XYIEfe32fYjlmMIoPo7kn1ZelK8c07aKK9XKqKqkUiFDWVHtjoS1OMgUCirIzSIqLJOLGTTKzCqiX78CwqXOYOqgNt/2PcDBMDBaso19jCieOnqPMaDrfzzSVgOYSLYvKCsqLcrgVfgHfm8p88dNn9BYHTCSkrqaaiqpapKnkpt9xDvyBhlBH7t1rnNp7mjK7BXw3vikBFoudSiilAgEFKZfY8VsEneZ+hoPUTXYFF+G+eCHDDcSgx0v7zIoqauuKSQw4wfncDqxaPpduyjVkJDaBBXJuS9k42RRRZR7xgWfY4VPB5AUWJJ8ORc5hKovd+0je7eJ2xTGvFNSSdz+KX4+n4rjgcyaZtwZBEXcifNh8KJsZP6+kb+MdTrwCC1a5oFhbRUleBjdjrhIYHkdOSRElMroMn/o5i8aYoPByE7mxuoCbEafYev45E776Ghe9mrfBgqKL/Hw4FksxWNBLDBYUcvuyN5sv5DPG3ZbMwNMU9F3E1im9Xopki7UyyiivFlD+PI5fNp5C419WFnijYDcdy/IL7E4xZv/PU2grWVQ0gQUntxwks8MoFrr+ESy4ZbaS/TPMkJKABTfZtW0PRX2n4yQVxrZkIw5vfwUW1JL38BpbNh5G0fX7P4AFrwUOZ+zi8IJ+rzcBhIIy0iKPMH/TQ5Ye3sxAkVizYB+qE79m01STl9UZIhokwoWn+f63GByXr8W2NogVW24xY+cO3HqoNKtAFCEozSV813p23erJnlML6fw6P38JFny6iCT7Hziz2JqagrscXPoN6cPXs3PKy/aEdRQ/iWbdhpOoj5xF39wT7Ho6BO/trmhI3gsNVOTf4+flO6mymsv3s3pSUpBBwoUgLsbe5llOEWWNnZjw5TJm2+nyKHAHy3c+Z9mpnxmk+5+33/3/Kcn/T431/WCBII8o/4s8KCyhXqLcLuJxzDl8nneTWI2NGWKPvtq/Vmp/1clnwesYMSeGZUGeTO/ztnVi8NcL2PCwB56HFvLkwAo2x3Xhl4OL6a7yxspP9DQAN7fTOO/fQOfLP7Pxpg6bflpIzzbKL73uG6nIvsLK+dtoNWcbX482kvD333VU3fVkwuJoBo9oRdzVUub8sgGHjgoISsuok1FETVXxD8qsYrBg6FfxEjeEGebNrROrCPtmGiueDCZw9wTu/rqa7TmmHPpxBh013vAZS9P8+HK5D/3XrKFL/HbWJhmx7cfpGLdRkyRtEsuQh6HMWeKNycI1fD60W5MA41tHPqfmTGK3nCt7l4xCu5lPqQgZlJRVUWkp10z07zlHZnxG/MClbJw6kMprPzNrXzHLflyCnThBlhYhKExk85c/IzPmGz4frMyFDSdRmDQDJ+N2KMmWE/jDIg5WOfLT5850bqUi2fFMPLaZny/DvHVLser8R+/yFzcOMGfDDVy++Rbr0pdgwY/LsDV8BRZsZFtMi3eDBVf38MXmKzh+uYFJAztTEevJds/72M2dh4NxO8QSB/Vld9mxYA+NLrOZ49IHrWa6B2/CJQYLNvCVhIawDMd/JXD4+kd1JB1YzVeRsPTbpTh015UIHAqrH3Nqkw9KzuMZ3KcjckVpRNxIIie/DLEgv0hYTEJQMMXt7HB1dcPJzliiJ/H27Ksi6pd1/HJTmeVfz0U7zZffzuYzZvkcbF5WFojBgt13FJmzeBpmai/4cesZSZI8a2hvNKQFVDVI07KlEvJi2kSzeSEGCxYv2CNxQ1jh4fCWG8Kj4O18sSMHj7XzMCkM4tvj+Uxa+Qkj+nbklTB/Y/5ttm45TLnRSIZqP+ao91OsZ3jgYmOEpoKMZLe9vjKNPSu2kd55FF/MGIahzu99nJsEDr85W4PbgomSe/Uq560ruM2OjQfIMRjNV5+OorO6NAKxP3pLRYkw6eux1OVx+rftXKzuzdypYutMNRpf3GbL5tMIeg5jmp0igYc8qe79e7Agknb2LpjW38P/Yjl2U8cwuH8nWkqJqHoSxbo1ngj7uzJ/+pC3aQj5SWxd9TPpWg58vsDtbTeEW358t+kCuqNn4mZUxL5fItAZ5cEU5360VXzZ47psTm3eTyIGjDST42pgNEr9RjHexVpyD8SQQmN9EeG7NnP+eXsmz3LHoZfOH6yAnl8/yXe74+jpOp2pzuZvwILapxz7ejuJiqZMn+2Kecc3bghiGsLmA+HIGWQ6A7wAACAASURBVA9j6siBaBXEsHOHH2UdrHAfNwijtipNNJD6SpKDzuATW8rAcWPoVBbF9qOPGDjFDYP8CHwetGCEuztDjNtBXR6Bu7cTVd+D0XbdqCqrQbtDd/p01UVWWM29kIPsCClnwJD+tFGTQlW7C32MxLolDWTd8GbLsXsYjZrINBczNN/xbReDBbt/3MWTVnYSzQJTsWaB+L1XVUVNoxRKSkp/EBZ7Pc1F5Vw+toOT0Q0MmzpNksD/uVleE1iw/VwyBiM9mCnRLBBRm3sLr8D7qHQxY7i9EbLlz0hMuknqk1zq6oWIGitIj79BhkCLgU6TcBtmQWfdZsCZuFO1Ys2CQwSmtmDsdDe08l5WFvwOLAhPheHuY7HQeIq3byQ1elaMHTUIveZEekEOgYcPEZQmj9O0psqCs83cEMRgQU12PPuagQXhgU1gwdxJNqhXPeL8WR8Sy1vjMnY0AzqqIqrO5lJoNM9qWiBTncmdZyIsXSYwtn87KH2C9zFfEsrbMGGiJZXJoUQ+kWGQixuO3bWRFtbxKMqbX07Fo2XthIN2GVev59J92Chc7LoiTw3pN64Qm15GK10V8u7coljdBNeJI9BXl0FY/ZyQowc5d7uBEbPnM2lA+9e3sb4oFa8DXtwobMOU+R7YdlHkydUgfMLvoWnpxIQhxojNIgR5dwk4GkKWTHv6GElzK+4ROvauTBhkJLGcrciM59j+U9yTMsDV0RT5SgFqvc0x7qBMQ/VzLnkeJ/ieEIe5CxknSXDFGVspcX6++F58Th83d9zsO0HNcyKOneHygxYMnWrJi0sBXMlr0wQWdJThQdQFfELu0trOjclDeiAn1UjO3WguJz5BpfcQnPt3eA2olqTHcvpcCNlqZnwydTh6LWWoL31KbHgsT0oV0FIXcCvpBb3GuuJi0R4ZKSGFadGc8rlOadt+DG1TSHhwOkaTpuHeDCzwvZyFwUhnDIWlCFobYN5HHwUquBdxnpOBd9EZ6opp3T08w55jOXYYuoWJ3HjcgpGfzKCfWB+qsZzkiPMcOptIB6dpuLWv5Py5OFT6jWSaqwktpep5npLI9diHyLVvS23qJS4912bWyiVY6dSTeu0i5/xSaDtoDFOGGyEvVcez5Diuxz5CqVNHhOnx3KvrzKTZ4+iqIYOw5gXR/qc4FPiIAfO+YoHdG82C+pIMIoL8CHqswKQZUxig1xKEVdy/4se+w5EoDZ3LNP0Czp6Mp4P7HKY7dEJUnUus32k8w7Pp7+GKStplrtd0Y+EnY+mk2gJhZS7JUddIeKKE/WgD7p0/js+jdnz5wzyMpV9VFsix6LtpyN7yk7ghDJ7mil7edS4+lMfts9n00ZGjoTSbm9HXSCjRxGXsUDqpNL3EhLVlZN69TUq6gB4j7OmkAmVZKfif9CK2ugsLFzhTHnWUfSH5jP16Aw4tcwg6eZqkGmO++MqZ9nLSVORlEHfpKlm0xkC1iLDQdPrPX4pTT3WkaktJvxXD5bvF9LYeQEPsGfaGVjDzp++auSGIqHh+D//TJ7gotOTHz0fSqoWUxJYwLiqK+zUdGKhXwNEdoXSc/yWuGhkcOhBH5wnTmObQGVkpAc/TkrgYfBsN6wHI3/XnbHYHVq14BRZEsHPTWeTfAgu8+c2vhk/XDCfH/xS3la1Y8ulICa2nKj+DuIthpLQwxrZNLnuO3WXwZ18w+S2wIIsZP6/CVHiH4z9tJb7DFPYucaDoQRLXn8ngYGtJWxVpKnPTCDq2H++sPvz62yw6vUxShYIS7scEsO3cI0YuWMboDrVNYEFACbPXL6V7UeRLsOCHN2DBpdNsDirEfYYzFRFeRIsc+H7FEFq1kKGmJJekqCASK9tgZyTi8GZP1CVgQQXHNm/jme1qtk7oiXRDBY8Sgtj0WyidJi9jjEI8W/YXMHfnUqzayCElFJB99xq/bThEvdU8lo6RZfeKrVQ5r5fQEE5t+p6bpis5MNP8JViQxK6teyntN4/prRP5/kg5y39ZgkUrOfFilrTrXny1NoC+K3exbnQzGsJLN4TV0zdI3BAOL7R4yw0hNfwwCzaL3RC2YCmK5Ztlu5FzWszqsYZNaypJ8h7PiR2HSFEdzk/bFqBbeZv9a7fzQH8y338xmNZKck3rhLoqcu6E89389WR0/oRDnp/9ESz4ZBGJDhs5u9iOhop8Lh/7gR0vbDiyZjRacjKIait4HO/D9tN3GfHFSrqln2DN/jq+OrYEM3FFWqOA/NRLfLNsP2rjVzG/fxXhtxWYOHkAGrJQk5fG8W0/c5VB/PrjWIoDD7DpVCNfnVqKgYyA0tIqZFqqofbaBe4/lQJ/vM6HRuDP3RCaXenm8aUsSx1O6A9DkP933BCC1+EyP5pFfl5M6/O2dWLw2gVsTO/JkS1DODJnCXnOW9j7qfnvkv0c9nlM40zbL/Bc2ob9y34lv+cQJjr2o7VaC6gpJTrKj0uVPfn284l0UWvxB5X+N8PI58yieWxLqKDHiCVs/XIomlKZ7Ji5hIQ2k/hh4zj0Xu28v/xRZvA6hn4Tz7LdYuvEP4IFX2cO5eRaQ35Z/BuKY75k3RRzlMXy7K+O6gy2fbGCRJ0p/DinLUc37iSryzCJVoBYUVZUW0Ds6VDuyPZm/mIXOqsrvIPbnY/XJ9NZ5XcbOXVVZJsJ8AiEeoxfso5V0weg+fphEhCzbyU/lw7ht/mO6EhnsX/jLzxqbYWznQlt5BtIuxGIT7Yeyxa70fr+Wb6/osry+SPRF9s8AkUpfvy4NZS2Q10Z1KcDohe38T4XiZrtXBa49EX9HQ+uGCyYt+EGzt98w8CycLYcfMbkDb8HC8SVBfP/UFlQfj+Ab7b40mbwFCYMH0gnpSL8fzvB7caOOAzvg46SkMfX/AhLV2fS/KmY6WtKFo9/PBpJPr2B1ecqWfDth4MFNw98+1KzYPFLgUMhOdeOsS1Bg7mTB9FNR/WP86ohF6/v1/G8/6dMHWSMTst3mZJXEbXjJViwWgwW+PHbuReMWfamsiDpZWXB3EXT6EkqW49fodOQKbiYtyL26I/sT1Hh03mzse/e9i0byIq0QJYt2I/S2IUsnWpPh2bWiY9CtrFs7wumLnGh2P8E1xQH8OX8sRi3V28GOJQR/utmDqap8+lsB/LFC+ZnytiMssFYXws5UQ2ZSRe5kiaNw/hxWPXUQ+kPIoUNpJxZz8KNp8goF6Gk8ApElEKqoR6BtimfrVnNdGstIg/9jG+eHvNnT8LKUOeNoF1jGZe8DhN4XxabwQPoodeS3Nhg9h68jobjJOaObkOk5xlqTca/VVmwdmckbR3GMbGvIuFn/Hko1Z5Bln3oqFzPrVBPfjuUQO8Zy1k+ZxhdtN7sztfnJ7F9jRgsGMRn81zpo/8mJsXJfnz3UzDtnd0wLLjKmZSWjP90KiPMOjTzAG/ggf9u1p3PxXHKKHTzEwmPz6fLABssjDuiLCukMCOR83E5GNk6MdaqJ63eYQP0PPok3+2Lo+fo6Ux1agYWiAoI3ryZ4KquTJo+HquuTUWQkqPiEUd2BVDQqjeuo63oqi1Dxo0g9p27hXIXY2wGGtFaUUjRk3tEhT+hleVgRo00oyr2KJtPPMJisjv9pJM5dyOXjmbWWBq2ovLZTY6d9CZLw4b548zJuxLPcxkdBjr0pYOaNE+TLhJf3gYHayMKr1/lVp4cfR36YaSrTGHqVS5lQL9Bwxlk0oF36XHWvUhi9497edLKmhmzJjSBBVXZ+B4/gF+GEm7ukxhp+ib5euuZFpVz5dgOPKMbGOIxjdE2nT7Ai10MFhxj27k7dBs5mZkuFqjL1HAv2JfrBQqYOgymX8emwum3jsZirpw8TKKgPXajx2Ku844SSEEegUfECb4cLlObaAje10oZ4OyKq5iG0FBIxElvwu5LMXziGHpJp+F/4RZqfe0ZMczsZfn0y1YbSrjq641PdAE9h7owspeIi2fPkSZthJv7eMzE6u9Z8Rw4GUKhpgl2HaoJC05E02IscybYoC1Xy+PESPwjbiLVzgSrPp2pz0zk0q1cdPtaYSCbw+Xop7QxHoBtnzaUpcVz9ngoOeqmzF40BSOpdIJCr1GuaoBV/96o1mdz0ecEJ65W4jh7MZ87anA5MJzUGg0crM1oJ/WCyMs3KVbrwYTRZtTdukLYtSzamFtgbtyaivRYvA8d45ZMb+atXMXkfu1eh7euMJUzB08RU6iD+3wPbLqo0Vj2lIvnQojPlKbPUAs6qwt5evM6SRn1GDu6MrhbHZe9g7mVq4C500A6qTXwMMqHo95XkLOazLyRRjyMi+aZYjdcrI1RlS7j3rUEcht0sHd3ofdrykc1D65GEhByG6VeFtiad6Am6zbB3gHcb+iK22Q7qhMuEVfYBo9FM7HsqIyg8CEXzwYTn9mCfi6WdFAsIzk8jkyBDsNmj6O/ONl9ddSXcvd6KAFX01DrYYOVkTbFD+KJvVdABytXRho2EhYUzu0aLYbbmdFatpSUqDhSX6hgN304Go+u4hP0iB4T34AFiX5e+EY9p+cYJ5SfxRL1XJ7B9lYYaENmchKpT+rpNcIWuYeXORnxHNtpM7BWySLo3HVqdE2wH2SITNEjIryO4He3gRGLv2OptQZXQoKIfNKIlb013VWqSIiJ526FNqMcDcm97ENYtjZzVi7CUlee6tx0woKCuJorh+MgSzrJlRBzI4H7tXp4TB2M/KNoAi7cRaXPQKz6taMmM5mAY0e49EIbj283s8DmDVgk5oM/u3cD/8AoKlqZMnRgd2QrMojw8eT09TIcP/mWRQMaCPQ6y0M1M9yHmyJdmM7lAD9uVajhtGA5FqLb+PjfQLqrDQ592lH19DaxCQ9RNnXFw16DGz7nOBldy/iFUxjYpp4YX0884+T47JvpyCX7stcvi2GfzcNK8Qn+Xleo62iOg4M+1Y/vER2VjqrFCKa4mqPyal3RUMmT5Cuc9L2ObE9Hxpi3o644mzvRt6lp1RdXt97kXPPlsO8deoybzzizVuTduYpXyB20+w1imKEqWWm3iEwuoPdQN0Z0FBDhdZ5UQSeGupmiVPqMuMhEStX7MmlKHzIvHGVPeCUzNzUHC8TVNmWkJ4TjGZBIG8tR2HRVIV+ceN/MRH/oFCykb/LL9hA6z/+Oz/pIc8nvLBeylXAbaU07mVISY6OJK2nPp9P68zz0GOdyxJUFn9BNRVxZEMHOLWeQH7vsZWVBLvGB3vziX8fSn+einhbGCa9U9EcNxcKgJTm3E7l2OReTWZPpKUhg29F7ErDgdWVBpA+bDmcxc9tXDJDP5MKR3wio7stXc4Yim3ubMyfi0LQZzCBzPUTF2STGXSerlSNLJ1nymp7eWENWaiyHDkXTZew03E3lSAg8yHb/UmauW4phcSTbD4tpCG+DBT8FFTN7xXy6FMWw53QcrQcMYVRPTfIfJxN4I4Nuw9xwFFuCrz2G5rQf+dJWibATv+L1rDOfz7RHq7GA+JCzeCbWMmTOl3zatwbvPce5o2nBHMeeyNcWEet/nJ2nUhm0ZD0Lh8uw78ufqHZez/dDZCQ0hJtmKzkw4xVYcJM9P+2izPJLvnGU5sxvu7nbxh4PayPk6/OI8jvF6aRyHOf/yPdj3qYh5KVF8PX0TQhnbGffZxavAfIm68TDfLEtnS8ObGGgKJYV8xfhe6cCXW2xq9NLqoi0PK072rFo/de4mbVG1CAg795Vdv8WhFQPK4Y5GiMuWKwqyCDm7CXSSkoQCE358vBnGPy+suCTZSTar+PsEjukG2spenyd3Tv90XSYiGN3LWqLnxIWFkFeuxF8O9se2Rd32L/9KE/1BzN3kCGytUVEn93HTyfScd3wK/P65LHz5xA6jZ+Bg4E6wsocLgZcodrQhS/GdCHh5DYO3Dfjt59GIHU/mIULDqDz6SY2TzH+w4bLhya7H8/7f4vAvwEWCEm7dITjz/vw7VRTFN7hi/q+rhTeOsvG3Q9x/moR9p2ai5wJuHX6gKQkas4ITc4fvIXNsnmSBdrbWISIRxEH2BGlyqI14+gkzCfuagS+J0PJFIsYKvXEbaoLdpYmtFaQ/lOrjdyYY6zxfMToBUsYaaRBC2E2hz9fwSXhENb/7EFHJbm3ksKCpLOsP/UI53nzse8iFil8tR9aS/LpnZwq7sUsq0YCLz/Hbpw7proqvxNLrCXF9zjnHqsza44z7RRKSQoNxifsChlFApQ1jBjq7sYQ8x5oKsu+0R14K6Bl3Nj3K4ciblFUL/YtfXmIGqkVtmaox0LmuPRGVfENSFFx34flOwqYt3Yyxq1VkK3MIjLIl3PBsRTXtMLKZTTOzlZ0UC4jaOsxSsxG4GZjhMproENEVVYyZ719uJT4EDTNGOcxCmvTbmjIv6n8aN7NsrRIdp9/QP9x4+hafJ3j/i8YNm8yfTqoIyfdyKPgo3jekWXc9LEY6qi+JXBIQwk3vI/heeEOumM+Yf4osRBUJfdigznkc5HsIhkM+w3HfbIjRjpqtHjvHBTy9Np5TsUIGDbRWZIcvxtUaN7zBjIiT+GZAk7jxBx2DWQb8wj42YsKU0dGWhqhqfiO/cyGAkkpbXFXR+xNOqEh9sj6wyHgXtBZgjIUcXFzRPHxRbwvlmA3ebRE+E5eup60wBOcT1fAdeJQpFJCOXe5gmGfuGLSWZnYE1vYES9i+txPGSymLTRrouZ5AkcPhiPXfyQutr1o1azSIvfmBY6Gl2Fp14EHSRm0NrPCvq8+6r/rY+HtUA5HPMfcaQQW+qrk37uGt384KY+e06ikTV87Z8YMGUiXNmIR0HeJzTTyLOY8u08F8eBZKU2zU+zh3AKdzpaM9RiDbR99VETFXDi4Dc+nWsyeOQVbI9237ktDVQ43zp/H/2ICRUrdcXYbTHvRYyJuFNNjgD75aXeR7+7IcEsT2qrISsqzD5yLR6vvIIb1N0SpPpe4gPNcuJREiYwBjiNMqHpWgJKBGYOse6DTzFayoewJgacukKPcixHDLOjU+o24XmVGPGf8kmllYoTw4WME7XphbWNCOwln+81Rm3uTo6cSUe9rg2P/jtTlphBxNpAbdx9RLFLDyNyWEc6DMOnchpbvqXQqTrvG2bB09PrbYWPeBdXXU6yOR5d9iXwmTz9bG/qIbURfNy3gzpkzXCtqidUIB3rra0oqGSpePCXhWhgBl+PJEavrm1szdLgjpt3aoaIgTU5yJD5ReRhY22JjrMajmDC8fCPIrFNj4BAnBrYWEH8jBbkedgzpo0NWQjC+kXE8K1PGxNKR0aPtMNTThPJ87sWEcj70Kg/yoKuJHS5uQ+jbtc17vwsNpY8J8w3lhVpPHMRJhziWgnzCvfZzOk2aUeMn4WzW6T1uCNXcuxLClQdC+tja0b976/c4PjS/O43kJUdxISYDHVNbHMy7oVCehm9gEvWtuuNob/JO8IbGMlKuXORxnTa9+g+gq+Y7wIL6UhIuXiQxW5b+dv1RyEsg4nYFvawdcOiji0xjKfGhkcQ9lcJisAUyWdGE3qmRWCc69tX5gwBlWdYdgn3OcumpApaD+qFcnkmRTAcchgzCUEuO2vxU/EOiKVUzoJ+eNHdvPUGlW38GW3dHRTwpGgUUPr1DUEAQlxKe0rKdCcPHOGHXryvKwjLuXYnAzz+SRwItBgxxxKx9PTdj02nR2QLnEabIF6cREXiBsJgHyOibYG2iR21lLSqdzBlh2Q3psiySwgIJjoijQFYXi6FODBvcj44aighrK3iWEk1AUChJT+vo1s+CnhrSVAjkMLAZxMCuL3f2xd2syOb6xes8KFfDZqgd3XWa6FWNlUXcT7qCT0gkKZn1dO1ti4urI30N20roTIKSHJJvhOIfHs0LkQ4Wln1p3VCJQK4t/YbZoln5iKsB/ly8kUyxWgf6OYxijIMF+tpv07caa0t5lHQZP79wUosUMbMbTH8DJR4k3aVIVh0dZWmqhFrYjLDH6KUYam1pHrejw/APi+JJjQomNiNxdbSmW9vfV1eJK/4ryX6QRIB/EDdSCmhtOIBRY4cz0KQjSlJCqktyuX0tnOCwKB4JlOhuOQzXoQ700pPlYfRVLsc8p/PgkTj21UVKVEHalQguJ+RjMHoilq1rSL4UTFDQJR43KNGl3yDGOg3DTK8F9+OjuZJcQk97R2yMVCl8epeIYH8ibz5Hs0sf+ndvR2NxOaq9rRlq0YXGinzuXgsnKCCSJwJVjG2G4zzKjk5yxSRcucydElUcxozCSELhEFJdlsedqFCCAi/zTKiNqcMIRo6wpqu2ksRiNedhIiFBgVxLq6BT73701Ven+kUFbexG4dijuUVb01wtzrpP+IVAgmOfoNzNFCuTjogqihHp2TDRqi0FabGcP+9HXEYDPa3ssTTSoiK3AHULJ2z0WlCQcYegwAtExmei2tEMp7FOEvFNZWrJS0/E97QPN6t0GO4ynPY1D7mWKs2ICXbIZMQTFldI35FOWHdWehknX0ITn6Ko14uhzuMYYdYZpd8tFoQN1eQ8TCLsrB9X72ch084I+1ETcLEwQl1JitKcNCK9vLiYLmLglBlMGqBLzv14Qrx9iHlSTmsjK5wnOtPfoC0K0o1U5j8lJtIfn8s3qVLQZeDIiYyzNkZTtpzU6MtE3q7FwWMCfVq//e4R1VWS8yCe8z4XiLlfROtuNox3H0k/Iw0K7yVwIeg2bYaPZ0yf1tRUvODO5VACfMPJktLBdNBInEfaoSdVQMLlQKIKdZg+ZTTtlWrJEQOIJy4hZz+JeUMNoaaI1GsRnL5ah/vyKRgpCnh+P5ZAfz+uPiyjbW8bXF1GY9tViad3ovEMeUK/cRMZaqQBdWU8jo/i+IUXjFw0jX5aDTy7dYnjhy9Q0r4fU2ZMoFPlPfz9zxN2K4+W2t0lbkcjB/VC/a21hZCK3EyuefuS2c6aaU7dyE66hH9iFYMmOKFTHIdX4F16T5zPsC7KiBPo9KQITl4vx3naFMxaQd6jBEJOnuXqoxI0u1owerIrloZaVDxLxufsNVTsJjOpXyvKclLx9/Qi9NZz1E3scR3Um7Jn6Qg7DWK8mTaVRRlEnTtL8NUU6tX7MmykKXXZz2jQNWd4f1nCT/ojMHPHvZeQsGOHeWg0la9GdZeU3pe+SMPn5DkqjT1YOFiX4vwMrvv6EXL1HsJelozsr0tSSAhyQ1fz7chmNqOiOkqzb+O16zyN9rOZP9zgDQ2hvors5Msc9M/FecFUukk95NiufUQmP0NKRkxDEyEtr0RH23F8Mm44PZq9qyQ6BfmZJMdEctrvKkV1CnQzH4STyyD0G7KIjirGYs5wdF+vQxqpKX1KyL4jPO45iWWjejZRYIT1VOSmEnzqPOGxaTRqGjBs8iSGW/ZCIm0iaqSq5DGXTnpxIToVoUZ/xowzJT/5AfK9h+A+qD0l6TEcP+FD3IM8lFv1ZNT0yTiadUam6jGem34gZ/A61g7WoeLxNTZuPI/2uMUsHWXwLzaC/9+S4Y+//tcR+DfAgn9yKGtIvRpOSkF7RjqboPIOS8D/xtGLBNmc33yQcodpjBugj+o7M2YRlWnBbPZ5jpP7eEz1xYn1f0Z9tEFQSnF5I8rq6i8tIUUS79WyainU1FWRa/HnwM7/XtxFlN+7wM/BRQwbOwrTztofADh8SG/FnN8ySquEtJRYZYpBFxG1laWU18qgKl/FJa9TPJS3YJyTOe205HhxN4b4TAFG/c3R1xaDJB/Szt/wHFE9WUnXuV0iR6++vWmvrfLBKLGosVbiZIFcS5RbKkhAC7FrQWlZNbKKLWkp8T3/bw3Mv3+vap5d51jIY/RMrLA374Lyey0p//1r/2W/ENWRfTuee4Ui9HsaY9BW/X9uISBq4NmNCCJSS+hiaYtVL70PoDJ8SCRE1FWWU1knRL6lMkryLZASNSKoqqC6QRqZ+kJuBF/imbw+DsPsMHzNoX/3tcW2WJUVVdSLWqCs0lLibiNqqKWiogqhjBzKyi3fA9h9SF8/nvP3jICQ2poqqqrrkVNSRVkC+DdSW11FZXUj8sqqKL8ThP57juZjr/6+ERA1NkjEi6sbZNBQF29qiWioq6GsrAopBTU0xfRWYQN11RWUCkBVQ+OtSsa3RiamKAqqKK+sQ15dvcmhS9RIXU0lpVUNKGtovqMK8cNjI6YiPL55Ee8EERM8xtCtyVe4SeehtpqycgFK6hoSyq5I2NRueXUjyhoaKP4vfA+F4vd0aRn1cmpoq0rMo2lsqJP8TSSnRGN+KsGXC7AYNwQD9RZINdaQc/8qB4+F0GX6eqYav6EafniU/llnisVz8++FsflQOlO/XYqp1rvp5P+sUf93jOYjWCDR3igj7WY68t16o6/2+6qG/44b+Z6lJ7nJIQTGNDBk8hA6qCm+IzmrJv6EF0l0wXXsQFory/9pZcZ/c0Q+uO+iCmKOn+eeQmechpmjo670l8Sl/Ek0p73u02O8E2ZddVAUCXj+5DGVLdrQQVcTxT8vkfjgIf7lJ9ZVkJnxnMaWrWnbRmxb+fFD8H9/D6pJiQwmpU6Hfv3NMNB+lyvI//3V/5Jf1lWQnZVHbQs1dHS0afk/ObcFeURG3iC7vg22VmZ0bv1XxEtI3v2rXIjLp4OxJYPN9D4YHPtL4v+xkY8R+BiBjxH420ZASEXBM2IiLlFiMIQJ/dr/JWuw/5FwCOsoyojnwM/HKOo7gXmDuyNbX8DNy5FEl3Vl0RdjXwqS/o+0/l9yURH1VUXEee3lRptxrHA2+p/bPPgvicjfqZsfwYImqBKhUArpf2LuUldF5tMspLU7oquugMzvqwbEnLyHz5DW0ENPTFV4raT+d5qm/wt9qS/nyaMcZDTaoqutSou/BKkWUpyVTl6tGh31tGn5kg4ithqV+ifsmostR8Xma/+EsfwvTMnfNymsKSTzeRVKWtpoa7T870tE/8L50FBTyvO8YlDSQEdbA/l3sYX+4/e0loKsbEob+6bL0wAAIABJREFUFWnVti3q7xJz+I+3+fGCHyPwMQIfI/APiYCwjqqSFzwrkEbfsB2v9IX/K0cnrKMs5y4XvHwJj7pDjWYn7Me44TTYko7qf8kH6e8dNrHzSFUh9x8WoNPTiFZ/zUf67x2Tv1HvPoIFf6Ob8bErHyPwMQIfI/AxAh8j8DECHyPwMQIfI/AxAh8j8DECHyPwd4jAn4IFIpEQYaNQsiPYdEghLSPdzKLvA4YhEiGU7I5K/0G8T3x9kUi8q/87vvGr30i/m9fevF/i64r79GeMZZFQKOnH24e47T/26/ejEu/uisf+ZlNUXI0gRChs+nvzmLwak5TYy77ZhcTti6Skfhc78XVE4u3Wt/7+x/Y+IM5/ySn/atwisbYKHzpukVD0Jh4iIY3i+IhjKf1vzi+xDJOwURJHKfFv3zNnxBUkkv6Jb6J4fknmA03t/YlOw3vn6V8S8+aT6MN25yX9FcfyT3bxJfNM6u15+lcP6WN7/+wIiOfYu94L/4xRi8QUWkRSYnvhP/sCiUfcdL74w/C3rbCRfHslr4V/u4+v77X4nfIh4fhnTIKPo/gYgY8R+BiBjxH4GIF/bAT+BCwQUpL7mMfPy14uGkQ0SivQpkMXOmp9OOezvjyPx8+qaNVZH02l5j7xQspzs8mrladj+9bIvy6BFyEoeU56ngCdjvpoK72tvN9YJ6CytJDn2S+oFoqQVWtFe51WqLZUbOZU8Lt71lhD7rMnvCitlyzUmg7xIlYebV1dWmmq/MHD/vUVRPWUFhdRL6eJlrLYa7UeQXUFBS9eUFhajUhGHq227WitroyifAsEpTlkFYFuBx0JD7fJ91RATmYmJdKadNXTQl6mifMgaqgk+8lzpFt1oK3EMlEsaFVNXnE58spaqCu2eIeN4v/MfKwXVFMn+j/svXVcVVnf/v+muxulVFBAEERFECxCKaUsDLC7e4yxx+4eY+xuwRYVwS5UTFRQ6e448X2dgzOi48w99/N9vvfv93oe9r/nnL33uvZa+6x1reu6PvKoKEuu+eeZnlhYTUV5CTkZmeQUliKSVUTXyBRDHU1pubyKgnQ+54kxqm+EutKX5yyqJONjKnloYmWqj4okBEfSbmEJaR/SQdsUQ0myfVEOqZ8zKUcZPWMTjHU1pXXX//V8U0x1ZQnZnz+RmV+BkoYeRiaGaKsp/clyISwrIL9CjJq6GqLyAjLTMykoFaNhaIKJoSQo568qUQjIS0+jSKCKkZEOyor/5L6+9jGhQIBILIu8vNz/5QRaRGlhLgUiFfQ1VL8rL1q7T1STl5ZOgVgVEwNJuOQPCt9L+6SA4oJ8BIrqaKjWhAb++ZCE9AgQIYu8nKTdQiorqhDLK6AoL/8f65u170ssrKKiUoisoiKKEkz/zeEgqKqgWiiDgpLi/5uwOEnIU2UVYhl5FBT/c+P334ThP/N1ybszM4tCgTw6erpo/qCiiKi6ikqBCDkFSZ/6fy/HFFZVUiUUI6+oiMKX93ANGJLgrEoEYlkUFRT/kSVLXFVGdlYeVfKq6OnroCwrQiAUIysnV/P+EYsRCmvGj5ycHJJE85zsAgQK6ujra9X6z/u/exwSclAoEEmYT+T+AXH+d1erLi0gK68UWTUtDHTV/0HliS9nE1VTmJdHYQVo6er+/6gmtli64SEU1Xou/3dw1/26DoE6BOoQqEOgDoH/NQj8LVkgrvzI5okD2PZOH2djZemkp1zJFL+o0fR1q/+PFwqpMXPxG3iLidH7iXTW5astvoToGcNZ8NqWXdunYK35hRQQFXJ2Rg8idqUzevUBZofZ/jGpkiwyk86fIfZVKh+evCSHamSMLGmsXR+PHj1o3UAb+R8sdEX5icyKDGPN1YxvVQhiDRy8Qxg6eQLhLS1Q+UGJs4qsJ+zefBnD0Ej8G2uS//ou56485lN2CsmpWcgoqqFv1ABbR3e6+LtQcG0NI1cmM2rTUnyttaQp+qL0BEYNHMiB8nAuH5yGk6GaFIeK9zEMj1iJzZxNjGpnKS2tU/DiPNN/jaVN5BR6Opv+h5Jdq3h+cT+XC5oQEdAcfTXFb1URwmqy39zjUuwTUtI/8O5jFiJ5ZfQMLGni4E6AXwvKbm9l0tpX9F40G38HY2mJP1HGHSaOHM6+fB8Ob5tCGys9aZp/xYeLjB+4DrOx8+hulMaluHs8TkqhREENQ20LOoSF0dHJAvV/UZlCVJVN/KnzXL9/l3cZZahp6aLTtCO9gz1oaKDxtTSjWMCLmENczVCjdXM9nt59TPLrl3zOEaBlaomjTzBdWluj+x0xJX0TVGexf+FMzha4MGVSdxzq6/xzf7i4guQHd0mpMqSZYwN0JWTTv/l6kapoBAIqKzI5uWkZcRp+TAhvj7XBXxB2wnT2zZ7JyeqWzBzVHUdz3R9fU1jAvZhTvKy0pn07J+ob/CDEUVjCy4dPyMQAB1sLdMUZnD1zG5GlEx5ODaV4/aePys8POXruHWat3XGxNUXt31pfVvM2IYa4NA3c3FtgY6r53x6iIyr5TOyVWxRr29C6uS3GGj8oufmfBu3/q+tVp3N8zSpOpxsQ0b8vvk2Nv7sTMdkv47mUmI+FYwtaNTH5b6pS8FcNruL9wxvcfi/AxrkVzRvUGhvVudy7dJXnxVq09HTH3vQH5fG+O23Fx9tsWLOHj3puDBjUDbPy9yR9KELHvBE2lrrIVOTx+ukL8mR0sba1RvlzPBvXHibXvB2DBofSWOe/Z/yU56bw7EUaMroW2DcxReW/nL8j4lPCMVbtuoGyayjjIzug/0/HV3kaZ3fv4eQjAQFRUXRtXe+/fWz9l7qxsIL09295n1GBUcPGNDCR1CKvO+oQqEOgDoE6BOoQqEPgnyDwt2RB5eerzBy4HddNuwm1kPy9/sAu8A+uknpuHn4DbzMpeh/9nHS+IQvOzRrJgle2/LZtEo2+kAXCTxeI7LKMQn1lZA18WfbrcKxVFaR/8KUvjtJ/cgxe46cS1d5aukMvKnzH3p9/4nh5Z9as6o35l+/WvjVR/iOmRY7itnpbennboIREpi2HuDSV6F3bSdIbwuEDE3HQVf52giMq5+6+pZwp6MiUwa2R/RjLrBmHUWrfmzERbhhrKSMjI+TDlX0sWH4V66ETGejwmZkjN2E2ZhnjfBqhpiDDp+t7WbllNzfv1GP8kaWENjOQhmx9iFnGgCWZzNwxHXv5fD6+vs+utSs58qkev2zdSC9nE5T/JlyvRh4vTY2Tqj++iia+6Ei/2DmkForvbBE1wY5f7BWyFVxaMZyln3zYPDOEhnq1F45iSt5eZdH8Y4hcujKslwfm+qrIyohJvX6YJasuU7/XcCKdcln203b0+vzEyM5N0VGR5fPNg6z7dQ/XbukzbPt8wlubo64AHy6sYdTqDIbP6MzTfcepbBXC8HB3DDWqub99MYteWPHzxG40NdFE9ot15M+yXREfr2xj2elCggZH4tnEEFFWAnMnb0W1yzBGBLhgILmYZM+w5AOHd5+lytwO4fX9xOl1ZurAzlgbqPLu4hbm7cmi15ShtLerITm+OUTlvHlwn5RKfZydGqCjJqmY8cXK8Ls95U/Y1pxBLMhk7/TxnCrw5KcZPWlm+ZVoqJHs/o7/X1kBRJQVZPHp3Suuxxxm654rmEcuYskQPxr9VQK+uIy3d+6TggFOTRugq/alwoWMRAL9u42hxnpT8v4+R84+waSNN+5NzdFU/G4aXf6BDbPnc0PGlWkjwmmm/p65s/YhcunCoNDWmGkrftP3JCWMBCIxcrKyUoJDJFOjqJAqZn5v75+sOJIN2FpY/EDCXLuflzw7waT5t3GJjKS7rz2SanR///va7a4kYc8iNj41pH9UdzrYG30lfiQBO0KRxEeDDCKEv+8QS3af/9Wz+n2cycggyk1k/do9ZJi2JyrUiyaGKt/e31/0ld/73A/b8jf3JvPl3iS2E+k74F+shGpj+b2C6K9xlPQbSR+teU6/23lqj8kf/lZUxofEp6SUqdCwiTX1dWsIrt+/KyMj5n3sDpaeScMlsDt9vGyRfuOPNkm61xebmGT3XPp8frcRiaV1pSU76X88n+/fgzVXq3XPFdw7sZnf7lTTrmsE4e5mX59/RSoHl63mfJYxPYf1p5Od3nftlOxQCxGJazCW7laX5fA66R2lykY0tq3Pp4u/sv5QMvYhUQwIb4Zi1mN+XbaJx3KORI3sj2PFfTatPUqueVsGDgmhsbaELPhrTP/891q7L9c8b8nv0+8dZ9X6y8i5BDNmmC8mf4zjH33/61lrj8ma/w8JWXCcVXtuoNwqlPH92v8FWfCDe5aQBXv2cfJRNQFRkXR1rSEL/nyNL9evefX94PPfz/2j/vzX7ZEaDCUds1ZwpqRN4oosYg/+xqFrubTpO4wIL6svaom/x+YfTG3qvlKHQB0CdQjUIVCHwP94BP6WLMi/t5tho54y/OBErMVFVMhpYWikg5rSv1desIYsuMOk6L30slf7shiXTARKuTBvLIteSpQFX8gCsYCne6Yz6Hx91gzXY+3yS3T6eQURTnpSi8HbIzOIOCRg5bJpNDdVl8pWJQuTnIQdjFmUSL+1C/BtoF6LkKh5hqK8B0zsNxtBl59ZGuWCyh871mIebB9J9w3FrDy4iYBG6tQWFwgzbjAh8ggeaxbStVE1MXNHsirfl71LelP/90WY9ArFXFoyjV9zW7BsohsHZy/gVYNIlo9uj65KBeeXryW+0hjDT1dIbT+J2SHN0FCq4tKSYSz87MuuBQEI3iXx+kMqT68dZf89IWNXb/hrskBSa7aqjIKsbIoqBMgoqaKjrYumukROLqQ4uwiRohIK4nJycwupRBFtPT20NVWk0muppaC0kKycQqpkFNHRU+HetqmsTPdm8/SuNNCtRRaI8ji7aCLrstxYMzsCG331WoRKMbGr5rA905aZw1tzbtVqkoxDmDPMC1Otaq6s3UJ8iRZan+LI9BjG+K4tMFQTErtmPMvT2jDdu4zN0Zn0HjqUDo0NUZaTIf/ur4RPecyAZT8R7GxIdW42RSIVDA20pNL7r2uhfM4vW8st1VYMjmhHPR1VZMQZ7B48mGjzSBaP8MdKX1U6mc58cpEjVzJo42fNqZ8Wk95+OJN7eWCmpUBh4jHG/xRD60mz6NPeBh2l77blRJV8TErks1CPxjb1UKgoplpBGXlBOQUFxVSJFNDS00NL4zsbjESWm/6CnYvmcaHImeFje9HWQbIgl0VUVUFRXj6FpRUgr4q2njbqEiuA3PekgYiijGSePX1F8rvHnNpzAqUuM5g74O/IgnJSnj8nTaSHXSNTlKorqZDI7uWFFBcUUFIFqpo66OqooyRfwIXtB3gusiakiztWxrV23cRCSj89ZP38NdyWacqQAT1xq5fNyqVHEDv60tvXFhVRJdWySmjr6KKtpkjJ59e8TKvE0FCNzDfvKFWph2OzBmgriSnOz6OwtBp5ZXW0tLVQV1FETlZMtQSL3FyKSiukahVNLR20NFRRkDxrSS3n6nIKpZ9Xo6Cmg1xaLPOX3Mclqi9hPrZoylRTWlRAfmExAlkltLS00VSv+T1CAZXlxeTmFVAukEVDR5mk0xvY/sKE/v3C6GBn+LUvV+by9FEyQi09VKozeZtRhUVjexoYalBZWkBBUSlCOWW0tbVqzi+Ve4uR1FcuKSwkv6gEoYI66oJUdv92lJx67Yjq2p5GmmIKC/MpLKlApKCKjpbk9yrI/0kuLkZQWUFxYT4FJWUIUJLipKWphmJ1Ps8S3yPU1EGpKot3mdVYNLajkYkWgtIiCgqLqBQpoKGjjabEoiKxjHwfAyOSWEhKKZL0gTIB8qoaaGtpoiZ9DiCsqqK4WNLOEgQySmhKrq2uiqK8DFUlRZQJZaTPq7yoiJIKESoa2ujoaKCsIIvESlBSlC/FqAoFNDS10dZUQ0muirS3b0grU8bc0hxDTQVpbe6C/AKKK4QoaWlQ+OgY6y5m08K/G7072KAkEFBeWkReQRGVYrmac2moIVuRy6u3nxAqq6NUnsOn3GqMrW2lO8VV0vsuBwVVtLS0UFdTkj4fsUhAZVkJ+fmFlFaBmqYib68d5MAjEe27dCe8tdnX51/xkSPL1nEhS5/gfqG0NJanpEoWNW0ttDUlY6WatFcvSS+VQ11NhuzULFBXR0lRDiU1fUwNFEiK3sGW0yk06tyDqGBnFLIesXvDdl7INqHXkAG0kH/Lzo3HyTdvy4AhIdhoySCxfxUWFFBcVo2Ciiba2jW2ru8r10jaUlFaTEFBIaUVYpTUNNDW0URRpoLkuCOs2XYDGXtfhg30p7GBJsryYipLS2q+XyVGRUMLbW3J85JHFhGCaklfK6Sw+Atu2tpoqCqQcefE35IFknwYSR32/C/nVVXXRFtLA2VhNjF7a5EFrUwQVlZQVFhAYWk5sopqaEuvoYSMsIrSkgqEkr9OYQVFRaWIVdTR0tREUVxJUWERZVWgrqWNtpYaipJNAcmzLC2msKBQ+pmypD2S6ypAZVkpFRJyD0n/LKS0WgY1TW10tFSpzn9PzL5dnLxTQIvwKCI6O0itjdUSLPMl5xKhqKYh7TdqP8D9f/wssK6BdQjUIVCHQB0CdQj8DQJ/SxYkn5hN11/SiOpuxtt7D0gTWeLZyZuQ8M401P7ncurU8/Px63+KjpPH4dNIo2YnHBkUZctJ2LWZc/KdObB1olRZQPETJofPQ9x3NotDNVgyaDyPGw1i6wx/dJXkKHyynz79ViJq7kuQXxscra0xNzVAS00ZJWUF5GXlfhhWV0MWzKK801Tm93H6wzuPuIrbO6YzL74x6zeNpKmuUi17hZi3x2fT93x99q2KwqLwJr3Dl2M1fjmzutqi+n1dcOmuqgzy8mXELJ7CxteNWLZiODbyKSxcuBFx22H4F+5k4bPWbJgWiKniO34JmUxh1CJmdrVHXZJvICND2rW1DJ53nW5L1tHD2eSHNgRB4VtOx1zi7sU43hWVIdYxxLKhF/37B2JjWMDuEatI0rWkmYWQxzcSeJMPhs0DmTgqBBsDZXKTbnDm8g1u3HpOkaoRDs6NKX54ivs6/fltdsg3ZIE47ToD+63CIGomU0Od/iw9l7RbLFlIlHFp9c9seW7CjHmDcFDPZOWKbVS69MKr9DjrXzkyb4Q/DTU/s6rPTPK7TSbS7CMnEivo1CUIO2NN5ESVvDy7nGGrMxizZib+NiVsGjKS3YVt2bphOC5mOrU8tBI/vSTUULLNJ6CyspKK/KfsWnoKraB+hHg0RlsiExCWcOPIVm4I3BkY2Jjkg4tYeDEHt47tsDeCxAtXeVLtzKTZ/WjVQI/vN9cRZLFn7ixO5bZg5rT2vNq6hHuazbFXL+HJo0RS0wQ0aBNA36hAbE10vv6+PJVja9axae8xXpVpYN2+O1MmDcS9npCXt2O5eu42zyQ2FuV6NPJ0x9e3Hc0s9FH93goj3SmTQab8BcuHTOSF02CmRXXG+q+UBaIM9k2dxWlRK2aN8Sc3+hjRT0to5KhDeuIDnn8qQM6sNf0H9cTDoR65N7azKr6YLt2649a4Hr9zJcKyj5z/dQ0rtp/iTYUWzV3DGRHVjOvHTvJWzhQnC1neP08io1SMpVs3RvXoiPjeQTadfICClhIf0sqwcg2mXxcbij+94WFcLPde5KBmaIGNczs6+7bCSrOYW3HXiTt/nddp2ZSraWNi4UZ4WCAtbY1RKEvl2rUbxF+6xqu0KvQt7KivmklsvIDQKSMJ71CfrGePufcgnht3nlKkqIuttQtenbxxsjGmKvUhV2KvE5uQSJZQjYb2jRB+uEuSggeThvf6lizIfcwvM3bzQSiDojiTLLVGhIX5U7/wM3ce3OL+mxRKlAxxdHDCy9ub5o3NUJcpIfleLNGXE3j4IoVKHUuamsvzNDEFE89eDO/iSMG961yMT+Dl5yzKFA1xaNqG4GAvmjYw+gNrKaFZkcujS1e5nHCTp6nplFZpYGntgG/3LrgZ57F57gHeVYlRks0hR60R4T1CcFQpJvH2bRLuPuFzuToNnJzw8GpPKzsr9GpbasRC8j+/Iu5mPHfvPeDD50KU9K1wdPXGr6MLDfRFvLqZwJX4m9x7854iOV3s7CXt9MLF1pB3xzZx/GUZBqYGlKW84OmrDFRMnQjq050OzU3IuBPPlevXePD2A7kCVeqbNyMwOJA2jqpcWbWaMxkG9BocgZt+EbdvXuPCtfu8zxNgaG2DXkUy97MNCe0XRR/PemS+TOLBvVtcv/uI9CpFGjR0wsvHGwftLHbvP8nz7EqUC0uQ0WpE55AOmCgV8+xWHPeepiJSM8ammTvtO7rh0FCP8tSn3Lgey5X4RD6Xy2PeuCFyOa9IFloT0TeSMNf635AFR5et5sDtDMxtG6JU9JkP+WBs40AHfx/cnPR5umszp+6mUq2pTFGeIk3s61GU/A4ZCydaNVIi4dB2Tj34jGoTD4IDWqGQn8T5kxfJqNCkRXA/ercx5vnFeAolZMHgLpgKPpJ4/w434+/x4l0uakbWOLdph2drJxrV06xFegspfPeEa1evculuEplZlWgaWdKqcwfstKu5deBXdp1/SKWRHf4R/ekf6o25KI1HtxO4mfCQN5lV6DWyo3WHtri3cMBENo+Xzx6RcPMWj5+nIlQzwc7Fg3aerdDPiWPd3jiUWoX8SVkgFlWSlZLM4/u3uH77Hm+yyjG2tMfD0xvPZvo8OHWIU48EBEb1xddGjpdP7hEbl8CjN6nIaZvRvGU7fNq0wFiQysmdMbytVMXMTMCL+w9JU9GnqYsbDvrw4tF9HidlU6+pO117BtOmiT4FaW95fDue+FsPeZdVjaGlA63bd8DdUYf3sce4+CgTHUsLSt4+JjG5COMmbnQJ9kQ59RZb1u7g1ucSDJ06ETmwH76Oyjy+fJ64uCdkllShYmhN87a++HdoSQPDf57HVDe7rEOgDoE6BOoQqEPgfzoCf0MWiHh9cQvrr8szaGQEDqZqVH+OY/qQuRR4zWbdWE9Uv4YP/C1OH88volPkAlLLJYFSX7e7JLtyVRXl1O+2iOgNY2mgIUfW9Q30WpnM5JXz8W2gxP0NExh1To312+bQ0lgZWWEe137bzPZTZ7l86y1a9Ztg3dAcC5uWBPfshmdTE5SopqikTBpohIw8qupqKBQnMj1yKBcrbfFtZY6ipL6DjAzCoo/cfStD3znz6eVsiuI3bSrg5PiB7NTpze7JQfByH8G9jxK4aj0jvSz+1h6QErOCifszGLVoFs3LE1i04gKtxv2Mj+A8g8Y9YMCOWbSXv83gyNP4LZtJSDMj6a665Ei7sppBC+Po/pdkgZCXBxcz+aqICdNG42amjlxmHKMj1mM+8RdGd1bnyJip7E83Yuyccfg6mqKQf4epPZahMWY+o1uWsXr5b4iahTKqmweGanJ8eniYcQPnkOr6EwcXdf+GLCh8so+IgcfwnLmA4Z0bo6X81ybWjxfW89Ohj/SdNpGWJLJm/SXs+4/HSy6eiT/dI2TJBLy1nzFh2GnaTB1HiKsF6pIQA8TSHbbPT6JZOn87nx0jWT6xKw21qrh/NobH1ZYEdHLBRPM7m8iXnlf8/h7HDkUTf/cuOfU6MWViBC7m+ijKylCZ/oDtG27QpG9vWjfSQ/A+llWL95CuZoi+upj0V8XYdY8korMLxmqylJWVUy0QIpaRQ1lFFWXZPPbMk5AFLZk9vR2JK6dzsMCOwWMG4tPUDJlPscxZuA/NziMY3NkJI/VaPmRRAYfmTuZkURt+mhCCfX1lHpzZwo64UgL79KaDvRlKFe/Yt2U792nKkAh/bE20f5yJUPqcZUMm8tJ56FeyQCyisryMiipJiCLIK6uiqpDLwWmzOS2WkAUB5EVvZ82pFNoOGUzvzs7oy37i10lLeW7my8goX0wLYpm88R4tQnoR4t74W2VF9Se2/7yEeDlXxg8OoqlaCgumz+dyhR0TJgzF18GUimfHGPfLbTwH98W5+Bqr1kSj5tOXUQO6YGcoIn73AW6XGeHj3QpLQ3WEOa/Yu+0ohc064aWSzP7rn2kd0puglg3RKElk+ZStFDcPYWBPF7JiDrLvmQDvXmF4O5qhUJjMwZVz2RAtIGrxdHy03nL6ZiaN27bDxcYEZXEB9w/vJfqTGSGBVjyJvUSGpiMRoT7YmqiTlXSBhVOX8EDTj/kzBn5LFuQ9YeHUZVzPNSRy9CAC3RqRc30P285m4hTUlc5tm6ApzODKwd+4kmxAYEQQVoK7rDtwn/ru/oR7t8BIuZQ7xzcwY9V1GoSNJLJZCYf3v8EupCshPvaoZj/nQvQjlGzdcHNtjJ7yVxVL1sOj/LLlKY39Qgj3tUdbmMyuX1byRNeLSD9zzq/dRFyuIf1GDSTQzRph6nV+O/MSYwd3PJ2tUJcv5cHFY1x9KqJdcDBtm1ui/OV1Kyp5x9G1u7klsiSkdxDuVrrkJl5m18EE9Dx8cVF6z5nod5i39SfI1xEdcok/sY/zTxXpGN4Z1eeH2HT+HdZBfekf6IapXBoH12/kttiR7t71iNtzlQqbdkT08sRKPpP407GkqTXG3bM+j35dz9lMY3r07Uj1i2tcT1XAp2sX2tnXoyLtETuXLGLPCwOGTBlLV5N0zlx+gZptSzxcrNGQLeHlxZOcSZTBobkRbxLOcivTiIjBg+nqZszbC9Fcf1eFg6cbzRvoIy5IIfrIKV6q2NKlYyPeXjvP8wpTgkMCaGGlTc6b66yZt5JrZU0ZN2X0t2RB5UeOLFnMhgtZdBw8mqFhbhgpFXL79EHO3imnZWA7FB+fYGfMG2x6DGZwaFtMihPZuGwPKQZuDBgWjvz9PWw4/g67oAj6d2mKfP4zdq3ezDMZRyIG96NJ6R2pDSHPoj39+7bi06WLvCjVprWvB9a6SuS/vc/Jc7eobuBOt6D2WGl+edcKMrm8bQdX3ymheQ7pAAAgAElEQVTTvk8E7Zqo8v7RdeLflNO4RTuaVNxh9dZryDUPZNTADmhkJXLibDw5ytZ06uiCoYqAlMRrRF9+jYmzOw1kcnj6oQzb9u1wsdSmKucdF05f4I2SOa4WIm6ce4B8i+A/kQVlnxK5eDGeTNWGtGvXAmMVAemPrnHy0nt0HZzQKkjk6lMhnXsHYV6cyN3kSmw9O+Jsrkl5ehLnT98gXcUWH1cdbu07zKMqKwZMjqRNPSFXD+9g85nXNOs6mOFhrZFNuclv+6PJMW5Dby8r3sbdJlPJnPY+rTBUquL9vRucvZWMnpMzppl3OHXtI017DieykxPKGQ85cPAkrxWaEtXXm9zYwxy9kUWbngPp3lyOK6cPc+ZlNR1C++Bnrca7xw+4+zIXq1YetLE3/ueZNP/TZ4h17atDoA6BOgTqEPhfj8DfKguqK8oRyamg9Ec+VzXxa8cw9qwmWw7+QnPdf12uUIJwjbIghqD5M/FvrCFZF0p9wYoypVzfsopj1R3Zv20CDVXz2TVpODvzW7P6575SiXjRkwNEjtyH29xfWRBii6ywWuqDrizO4sPzFzx/+4q3ifH8dvAyKk5RrN0yhzbV1xg8dhXJ+UVUK7Zg0so5BFul8VO/0Tw17cKgIFtUJFyBHBS+v83e317hu2QJQ9ta/rFgl/YMwTuWhw3jrtsEdozzRubdUUJ77cNr8WrGeFtJ5be1D0FFCUUVYjQ01RGnXGTQpGO4jppKh4pYfj0lz6ilPbDiNUtGLkZlyFJCyvYRuUeO5atH4Kyv9scE5V+TBSLy3r0itUQWQz0V8jI+kZf5gg2zt6M6cDkrIi04MXYGtyy7sXC0N4aaEs/6R7ZEjCDJbxrDdO+z5HI5Q8cMp4WFFjXNKOXs3CGsLgxgy8zgb8iC0hfH6N1/Hy2nzGOUv+2fyAJJu4slVQY01OBTLKNnnMC+73Daiu5x6Dz0+ykUG5UU1k5egUy36QQKoxl7SMi0OQNpbaaLglhAWcln4g/vZtOGc5Q7hjJzVn9aNtCVLvb/+vhadrI6/xOJT16SmvKC2OOXKHXpy08SFYO+Ch8ubWHH64YM6umBuXI6e5YcReTaiS4dmqKnpkBxyi327o5B03sAAfUyWLFgLTeT3lMqa0PvCZPo52vE2cU/cyqnBbOmt+XB2jnEm/ZhZt8OWOmrIC58wbIFa8my7cnYkNaY6Sh9vWVhNnt/nsLpwjb8NDkcB/1sNv28iHdN+jE21B2LL9/NvbuH8dtf4jdgEIHNLdGQEijfHT8gC8RlnzixdQXbox+SUybGvvtUZvS2586SRZwStZSSBbmnt7P/rQ5Ro7vTopEhChRycf4sjgmbM2ZgV2x4zNhx+9EPjGRoqCv1tGoF8lWmsnXWYuJlWzJxeDAO6h+YO3svIpcgBoW4YS65/8wEpow7Sr1uPXAVXGfF4WT8ho8hrK0dGvn3mTtjJbHJBWhrS2TpNbknRTlpyDbvy8TurTFSU0JdTUVaESM38xWH1h8gp1kvpvZsyIVDlxA1bk+EX0vMtGtwLXh4iMm/PMYjKgCVxJPsPf8QgaYWairy0kEtLM2jQORAl/a6vCtWwCcojI7NG6Im5XDKuLZ5Hlve1GfQwO5/IgsWTF1NikVnxgwIxEE/h90z1/LK2JPeEb7YGUssLZCfdJEN6y5j7O+PyedYbpQ1JiwkgFZWWtLPqzMfsXrVbnIbeBNsV8nRdUdIlTXD06cVTR2aYGFqiJ62RP6vVKsag5iynI/SnVpVdSWERfnkZL/n4q7dJOl4M7pXU27+tp9Ppl4MH9gFRxMxd3ctYcGBeErlNaQqAon6RFhSQIm8BeHDRhLu5YTul65YmHSWeTufY+cbSHdvezQkXnFhJXmZ2Qgp4PKWAzxXtiesTxDNzTSk7Sh6e4Nt62NQbN0Oy5J7nE1WJ6h7LwKcTUBYwKW9GziZYkiQlzVvTx3myvNqnLzcaeFiTwNzE/T19NFSKiB6xWqic4wI9Lbi07PnyFl3pKuvG6Zqkj4u5HXMVpadz8YjOAirT1fYuvscWXISO4Fkh1fiOS8iv8ISXz8H8t68pKp+G/oP6IKD0ge2rt7IoesvUdLSREMiiZGRoawgG7G1F8EtDclKL8S8RSdC2jtSw+GVknBgI7vuC/Hq1vtPNoSjyyW2KXPChvTEo4GmFIfCtzfZve0cgob26OU95GqyIv4Dh9Pd1YyKj3ekZMFHKVkQgszd3aw/9g77Ln0YEOyIQvYTflu1iSdyjvQZGoV92b0assCyPb06anJi83YuJOVhaqqNvOQ/SVxBVrEIS89whkeG08rsS8iiIJf4gzvZfuwOCo1b4OHWArsG5tQzMkBLU52ipGhWbbmKnFMXRg9qR/nNA6zYso+HuXLU11WrUfNVlVNcpYaTazMoSOXO/TeoGWjXkP4yYkqKilBq4kknRz2SH71BqXlXxn2TWVDF69gTbFm/iwc5QvSMtKWqDBlhObl5GrTo6IWVRg6P34ho18mJoptHOHLtNSrmksBFkbSSSn5WFYb2vvQMsObjzVtkG7QkclgQFgr53Dh+kINXM3AN70dv74YIM56w9+BZXmJJu0Zizu85wL10sDBVA5EMVBeRVa2Fk7cvzVQyefZREZ++g+ncWBNB/ltOHDlOfK4BPSN8qLh9nENXs/GIGEQvVzXuRO9l3aE4xJauBHk0x8bSnPr1DdFUVZNWNPpXuR//62eOdQDUIVCHQB0CdQj8r0Hgb8gCIWVFZcioqKHyx6JYxONfpzJqv5AVR5bTSv8fkgXSzIK7TLt4iN6SzII/1kGlXJg7mvnPbNi1axJm2XGMHTiWuFIjLPWVpaSCJDww78Nz8lrPJW5dCKlXLvJBwwm/Ng1R+aPslYj0OzuI6LUW+zn7WOiewvDhS3idV0iVgis/bVhIWMPPTO07g8qA2Swb0BLVPzILKri6bCgzkn05sqIb9WpXARC8Z3n4MG67juO38d6olz9hdI9pVIbPY3m/Vmgq106yFvJk5wwmXNZk6ZpxOGmks2zAQrJbd6Vp8QVuaPVm9QBXtJQrOL1uDseFbfEvvsh1LT/mDvZBT/WrreOfkAU5r25xfPceoh+nIqdvS2dfG+6u3Y9M/19Y2s+c42Pn8LhhKLNHemGgoQSiD2zsPYZ3gZMIr7zEmttKTJg1Cuf6kuoRkv5ewdW1Y/jlY4c/ZxYUPGJy5CyKfCcwr58HRhqKtQaIJGNiPtMvKzJtwQhcDfNZN3IZ6U07YlMWz32trszt7Y6xVjUxW5dwsqwZbYtucl+7PZP6+VJPW4nid3fYvHwFB5+V4NljJGN7eGOhr/qn3Ik/jcqqIpI/ZKOoY4SxrtoX1YqIl8fnM2RNLmNWTcPftoJDi4+gGdgDHydzRM/20mfmM/otHEegoymqktlu5Wc2z5rBPcOeTA9QZtvStVx/mkypTBMip02jf2dTopfUkAUzp7fl8bq53Lbsy7Se7bHUVUZU8IwlCzaQa9+LcSGu1P+yqJXeby2yYMbkcOxVX7N0wlpkuoylf+fmGKvX7BxWvI1mxJyruPTtT692tuj+SL3xI7Kg9CNHNy5m8+n7UrKgaa8ZzI105O7SX/4gC3JO7+R4si79Rofj1NAAefI5P+9nTopdGD2gK9bih4ydcBDDwEiGhLainmYtsqAihS2zl5BQmyyYewCRcwCDgltLyQJx2k0mjz+ORc+etKyOZe2pVDoPGUOwe2Nk38cwfdUlTDwDCfWwk6oWJKYKQWU1cqoayJWkcOPEYU7dlFgITPFoa0/GhVgKmndnVIAeJw5dRsmlC/38WmH25b5Kk84wbcE9Woa7kZdwjRQ1W8LD29HQUFX6zhALqpFRlCMj7jA74grxiYjAu0WjLwnxldzev5QNTw2I6hv6A2XBBjIbdWJYpB92iq9ZPH0PVc5+9O3RFiudmn5f/imBdWsPgVMbdJ7F8VqrFT17dcXFvGZxKcp9xvpN+0g3bkvfQE/0C54Rc/o05+MekpJdgLyFK30GDiTMwx591d9VOmIq0l8QE32CY5fukSnSx92zGdXP43mv3YHh4Y25ufMwOZZeDI4MwM6omHNLFxNdYEZQWADO9TURSewqIgEC5FHX0kFTVemPMZR6YwfzT2XgERxOd0+bLyGCkjyIasQFL9i8+DDZ9VvTu48vTQyVpe2ozHjAtk37ybdqhXVZEjezdfEP7YGfgzEI87mwZwOnUg0ICw3GVTufhNjzHD93g5cpaZSqmePdYwiDgmxI3L6RmGwDvF31ef/oJVotAwkNaIOR9DJiPlzfxbJzmbTyboPa83jiU5XxCutEi0a6SOQyknwVsawSMkXP2bH5NPmmHgyI9Meq4iFrfj1DnoEz3QPaYK4uL42tFVYLkFNRJPdeDAdjP9DYJ5TQDo7UQF3B/dO/svNuFe0Cv88sSOXo8t+kKqbgQWG0MFOrGZvpD9m78yjpWhbo5b3kUbYmflHDCG1u8l8mC/Kt2hLoLOTsuUTUHH3o42uHqjTUUUS1QIyCigba2uoo/25JkgRclmbz/EEc0Seiuf3kDVklqli7BTFwSDdsqu6wdkssck5BjB7cmowTO9l/8zM2fuEENq8vxRGxEKGMPNWZj9l75Dr5es70C/PAWDImJecXCJFTVab0xRU270tAqeV3NgRRMXdPH+fo5Q/YePvj526JvFiIWChEKJJDSb6UmyePEfNUiJtbQ3ITE6XX6N3HE315kTRMV1LeUaJ+IieJk7svkm/kSp9h/tSXk5AFB9h/JV1KFvTxtUaY9pg9h87yivo0N67gwcNPWLUPJ7x1PWSqhUiyEwRiORRli3l48RixHxTx7jMY34YaCPJec+zICRIKjIno5UX5rWMcuppTQxa0NaeyOIfXD25w9mwMcY/fUFyhhLVbAP3696CtncnXKjr/a6aCdQ2tQ6AOgToE6hCoQ+DHCPwNWZDL+bXreNmkHyO8rKTyfFF1IWeXTGdnSis2bu6HyTc1qv8a4pqAw1tfqiF8WzoxZuZIFr62Ze/OceQc+pmfTyszf/ssnPUkIUw1R8Xz/QRFXWPUvpko7V/A2o8OrF06ECvdLwtKsYiytJtM7DMbxchVLO3dDKXvdv0lmQWTImdS6juLlUNdUatVku/ZgSn0/VWDbUcn46SrXEuCmMPBwYM5azOYzaN9UFcWcGv1eKbcMGXZ2jE4m2hKqzEgCRssT2HHxPk8bhDGwlG+6KoISVg2ngXPyrDIFeE+bwXdmxmgLCci6cxWNu5+SHqWPB0njWNAp0a1Ahe/2BAWxNFt6Tp6/iizQJTOjnFzuKXWnpnTgzHTVEZU8oQ5YYtRHDSLcUHaHBk9m0cNQ/l5pPdXsiBiNG8CZzDG/BmTdr6ix5ixBDqYoiovg7Aqk32Th7BDpjvbZ4d+G3BIOXc3TWPmNV2mzx9G6wYGNSUmJRPb8lT2zFjKAxNffhrii6m2HHfWTmPx4zwMs8W4T59PWEtzNBREvDz3G1v33iXlkyxtx4wgys8W9apXrJ06n/M51oyYNAAfF/NaRI506UVVWTlVyKMiCWKrveVT/IJFE9aR5xjGuN7u1JMkrYsEvDmzjDH7REz6ZRDOBbEsvy5Lr56dsDPRojLpCJGT4/GbNobw1lZoKYKg8AWrf5rPG4ve/DTAC4vvswAEWeyWZha0lCoLfkwWrCfXPuIHZEEW+36eyqkvygJHoxJ2L1nMAz1/xnRrRyMDNWTEAlKubWPO6RxCB0TiZW/2ZWHz3Zj6Qha8cB7K9H+VWTBlFqfErZg9JgAJWXAsWUdKFjg3NPxCFszmpLhFDVkgvM+4ZXE4BHenu6ftN9J4ficL5FowcVgIDpJqCHMPInQKYHDIj8kCieWh85DRhLjbolHyhKUzD1Dl3Jk+Ia2x1FNGLMjl1pHz5OqbUnjnKvfzTOg+NJRWjY2QrUjm10nr+WTdmahgc65sOcAH3Zb069WBJqYSVZKAzzd+Y/qqJDoO7YbBq0tcyzchvHcXWtoYIisW8un+Oa6mqdJI7TMHL77GziuU8HbNMFCRRVidw9mVc9n9qREjhkfQ3s7w63jPe8zCqRtIb9iJEVH+2BkUc+qXVdxRbEa3Hv40M9dCFiHp98+ydccDrEO7UC/7InuS1AnrFoaPgynyMmKKU26yfNl+Su06E+JqgFBeHysLC+pry5L/8Rn7N23nkYwzg6JCaW3ze+m+Em5tX85vb9QIjuiFt0M9ZKszOLVmGTfkWhLhY8alTXvJsvBmSFSgNGvj0dG1bHykSFBoGP7O9ZGXEfDp2S1uPCvBuoULzRoZ/ZGfkfvkBAt+fUxDny708ndGV0GG6qJU4i4nUK6lR9HdeF6ILPHr3kVq1ZEE4GU/vcTO7QkYdOiAaX4cZ96rE9CtJ34OEmXBF7LgowF+HRzRUVPFwMiCRibqlBdmcPPwVvbcVyS4ty+yt45zPtOQ4EBbku/dItfAlZ5dvWiir4xYWMbjI+tZeaUQ717daJJ1izNPynELDsa3pRWKMiKyk+KIfV2Gvo6A+FOxFJi0YYAEA+WP7Fp7lNfy1oT17oxTfXUQFZJ4MZb3Il0sdQo4feEBKvbe9A10x1hVUqEjl8vb17L/qQIBfaJ+EHC4notZBoQN7YePvYGkXg5ZT69yYG8CKo7N0MyM5/I7ZfwHSsgC0+/IgmBk7u5hw7F32H2jLNhMorwDfYZEYVdLWRDha8CVfdeoaNCGyMj2mCrLUpGXwt0bDynVsKSFmxOGUjYTxOXZPH36kQolfezs66NUVcL7++f4dXcCai7+hLlUcnDHVWgWxOhB7am+d4zNMUkYuAYzxL8ZqrJiij4nEXf3AyjLkvLwKZ9krOg5pCsOBkqIq/JIvJFAarkK+kqZnDx1B4UW32cWVPM+LobDMU/Qbe1Hd38XtOSh5GMi1x9+QFbPgNKkBC4+EdLRvwWiF3dIFjckdGA4dnpyiIrSeXDvIZ9EujTWFxJ/9DK5Bq3oMzQAM/m/IAsOnuGVXCO8bJR5dC0JreZ+9At3RkNWRG7yc+49foe8oS5l725x84NCDVnQqDZZYEREL2/KE45xKLaGLOjeQp2Prz9QKKOFlX0DtMTFvIk/y86jCcg5BDC8rw96shKCSgElRYV/XCK6bpJZh0AdAnUI1CFQh8D/RAT+hiyo4vHuWUzdL2b8stG4mqmTce8UK1fdx3XWDAa0NvnHf6KpMfMIGHyLCWf20c/5e7JgBAve2LNrbVcODxvGE5fZ7JjWHvXaIW+CdywLG0CC289sDCtl3tidqAdEMjhY4reXhco8rp/Zye7nOkyZOoKWRsp/ujcpWdBvBqW+s1kxzBX1WmRByrlf6Dkvh8VH5uNRr/aOdhV31o1nQV4Hdkzpir6KAjIlr1g7aSkJau6MG+qLjYEGstXZJBw8wvEH8vSZOQSPhlpSeXFW3EaCxyynWKUPO09Pw1myWy4hPz7FMzcqii1l3uzevoBOjXWllR5+Pz5fXc2g+TfpvmQtPZv/IOBQnMWBGQu5IduSscN8MFGDt9d2M/Pn0zSdvJppoYacGPezlLj4edTvZMF7NkaM4UWnGcztqsexdet5ptqKAd29MNOSI/XWfiZOWEth29kc+qXbd2QBUPKaTbNWEy/rxOAoH+zraSMvzOPO0eOcvA8h4yNp28RAmuOQnbCNXhNXkCnTlQ37p+BmoYtEVV/x+TaLRwxlS04r1qybR5CjMZ9OLWLYplf0mDGFQMf6qMnXlNiTkVVARU0VBVEmp1dv4FKlI6OHSSoAqNcic6pJOraJBVcKCY7oRtsmxsgWv+Tw0sNkte7OiK5m3N56lHy7tgR3sJeWPKQilV3zF3NZvjnDenWmiZEcLy7uY110HuFjR+DXrB7q35eq/BJweDq3JTOnteXhujlSZcH0Xh1qKQvWk2cfwdjvlQXiQs6smc+B5IaMGN4VFxtDPt85zLZTr3HyC8WzqRkqpW/Ys/sYaUYeDAnrQAN99R/XAS99ztLBk3npPLiGLDD4iyAuacDhTE6KXflZQhac2sFRCVkwqhvNG30hC+bO5oS4hdSGUC/3MjNPfMAruBu+DubSZ/DHIczi2C8ruVzSgMi+ATjrpbNo4SFEzoG1yII4Jk84gXmPnrSqvsbqkyn4DR1FiHsTNBXKeHJ4F5vuldAu0J929iaUvLrE6r1JuIV1Qj3pBvGftQjo6UszKy0yHp5l1dIjyHj2Z+wAH+Qfn2HDlVSaeXfGp3kDlApfsXflYvbGKTNk2SwCzD6yb3Mcqi064O/tiFbVB46vO0xGYx96BzYk8cwB7hQY0jnAG0dzTTKfRLN47kZeGoawePbAP5EFC6atJ71BZ0ZG+mNnokL2w9Ns2fUUY48OeHk2QVOQzpUjh3hW3oSQHn40lEtiy46zCC3bEOTVinoqJcQf28i8bY9wiBhDH/tCzsd8pFEHH3w9rNGoSiPm+AneKTsRFtABO9MvMnPKeLBvHbuS5PHqEoCHjQ7ZL66zev1vZDcIYUKoDVe37SfHwochUQHYG6lQ/OEWv+46Q7lpS4K83agnm8H5o0dJkrEnLMQPZyvtr/2oMoNzv+3lXJoKHQN8cG+kwfvbMRyOz8HFvyueWqkc3X0XxaZt8PVxQE+UQ9ypIzzIqYd/uA/c38XuN6pSG8IfZMHuDZz+bISfmzGvrj6iytSZrkGumKoLSLx6lPPvNenUqQX5MXs4nWFIzwFd0Ei5ztkHeTRt60s7JwuqPt1jx6pVnEgxZ/RPEwhtlMexbRfJ12tK5y7u1FfM5vKu47xQtMHLU5+Ew+fINm7DgP6B2BuKeXP5NDuuJGPaqj1BbRrDp7v8dvgOag5eRHS2IjH6CDdSZXH37URraz1yXlxh3bKtPKAlk6aNJtS1fq3SiR85vHQJa08m07L3IAaHe2Asn0/CudM8zDHAO6gNpVd3sD9JkcBBwwhz+UIWLN9Nqr7EhtANtZcn2HjoGaZtAukX0hytig8c376duyX1CegZgZMokV83HiPPvD0DozzJvHScM0nluHT2w9tOi7d3LnMqLo3G7QMI83ZA43fGvPwz5/Ye5OZHeTxCgmhlpUPhq9scO5eElnM7/JoUsmfbFYrN2jAoyguTyhSij5/gUZ423oF+NDMU8vjyKa68kcEtIJCGBQ85EPsGfVdvwto0pPz9bQ6dlmRptMHHLIf9+2+i2DKUcZHflk6szH3F+QNneJSlSbsQX5rVE/LoTAzXksW4BnkgfnaVM4+q8e8bimXxA85dfo9pm074tLMg79FNzl94hrqLF75NZbm8J4Zcw1b0HRpI/T/IgjRad+tHbx8bhOmP2HPgLK/kbOnrb8e7K+e5lauBT5dOtNSvIP7yJW4ki/Hs5Ir821iuvJWT2hB8G2lSnfea40dOcCvfiF59/BE/ieHwpRTsO3Wje0tV7lw8y8VXVbgFBtPBRous5/e4EvsERbu2tGkk5NqVeMrrudMrwANj1X9Ri/R/4sywrk11CNQhUIdAHQJ1CHxB4G8zCxCV8erySbadPs/DV2kYtgpiYHAo7VuY/VsyvYybWxg6+xH9NyylSxPNWgv5MuLWLWBrqjUz+5qybf4l2v8yF7+Gta0KkjsV8mjfHGZfrs/KjQMxzXzKxWtXOXcolk8y1YhU7OnSvROeHTyxN1D9IYkhKnzOihnrKXcbyuTujrWsFVD2Kobps+LwnTcVXxuJh//r5KDi5RH6rchi1tIB2OuoSNUOguJ0HsRd5cSFSzx8mYGKqjkeISH4tXXD1lzra8mr4iQWDJnKc+dRrB/dET2VL/Luio9snTuFI1Xt2PBTJI10Vb6556w7e5mz5QG+46fjZ2cg9Xl/f5SkPeX0ru0ciX+DsqEzQb180Uq+xu5bIoZO7k7Grh0kWfgxPsoDPXWJDeEju0fN5o3HCCYGO6Ne9p4rF86w72gsGQrGePh6YZAdz115P+YN6Uh9LeU/LVirizN5nHCNUxcv8uBFGgpK9XEP6IJfR3fszHVqStVJjuKXLB07i0Trviwe7kM9bZWac5V/5relszhS7MLCiX1xMFbg3q4VLNp+iXJVFWmpM+kumliEsnprRswfjadVGXvGjWJjuhub1w39rhqCpGsU8OT2Nc7uPsSdlCI0Gjrh7RtCVy8HVDIS2BCdTMtOQbg2MvwjkFJQksK1M2eIOXOZV3kK2Lh3xMfPn3YSskLpB+GNwjxOb1xHbGFThg1szuPtK3lsFsqIru5SH72o6BUb1+6kwCaYgZ2aYyKRK9Q6sp9dYO267dypsmPU+CF42+qQ9/o2Z/eeJPbJW6rVzHDrGkZwJ3es9NS+Kd35zYnK37JzznLe2XZjcFePmryAHx2iHKJXriNW7MCwPp5knz9I9AdtwvsH0tRSD3kKiV29gguiZgzo2Y6iyweJ/qhJcN8A7M0ln9c+xGQ+OMeqLft5W9qYqKiWJF67j1IzL3p2cqGeliLizLssnHsO06CuNOch+6+l0aZbBF5ODWp84oJ8nty6RszB49xNLkLHpgVeoWF0bmmNankq108e4NDFBxQrWNChizeWVe+IvplBi/C+BHvUIzvpFuf2HyYuKR/9xm60tlXk8cMKPHuH4+tuQfnrB1yIOcG5W88oVjfDs30I3QPcsDDUQJSfwp0bFzl0/DKvS5Vx9PDETPieNyJ7eod2pmVD3a9p+IWv2LrqADlmbejR1UOadwHVZD5/QMyFaC7cSqSg2og23p3oGtyBxqa6KMmKKPzwkOjTZzl3/TEF2jZ0cLUiLy0TraZedPNqhvh1AifPnCHu2Qcq5RviFRRAoH9rrPS1pCTa74ewIIWr546z7/QNcuSN8PDphL1iOjfupGLmYEPRmxQUbTwJ6+JJQz3JsxdRmPKEc2fPEnPtITnVhrh38iO4a1tsTHT/VNVDUJ7B/asXOHvqAs8+VmDq5EHn4K54OFqhqyIi5/UTLl6M5v+wd95hUV3d26ixokoAACAASURBVL5nGIaOIkWkKHawd8ReARUEQcWOvWtMYmKiSYzG2I29d0XFhgiI2DsqVuxdiiBI7zD1u84MKtZo3ry/r3Guyz9kztnl2Wvvvfbaz1or/PwNUvLNaNbOFW+fDtSuaMK9oLXsfW6Eq6cX7R2tQJXJ6b1bOZpgTjePLtQkjuOHgwi/eIvkPDMatuyAVy9X6leUcHHLNk6nlqNrTw+cbeDB9bPs3R/OlZhsbOq7UN+ygCcZprRy88CjmT15z+5x9uhBQs9eIUldjkYtPfDzaE9V/Xh2bj1CumUDeni1pZqAgTKbx9GXidh7gAu34pHY1Ka1pzdd2jSkYlk9FFkJ3Lhwgr0Hj3EnBWo2a46DfgYJ8gp0dOtG53rWb8dflsSxLfu5GpePvqmCJ3du8DzTkAatO+Pt25G6Dnrc2LWJ8Od6tPXxo3MtS4qSbrF7cyhJZvXx9nOjkuo5ITs2E3ghmbpdBzDYqxmKe0fZvmEfz00b4N3JkdTou+RVaIx3z47YSVK5ee4YYQeOcDs2F6u6LXHr4Unr+tVKuKhoJUSeEUfUmSPsCzvDw/hcbJyaagJFtmvqRHmdNM6F7GLjwSgM6nVleN/u1DZK5eLJw+w/fJ6nr3So2awdPXq60sSpIkaqLB7dvEj4voNcvPUCqX092nl607lVffRiTrM99BrSup0Y1L0pZd8JzaMmNzmWa6fDCT52mgcZIqo17IBvdw9caki5FBbGyfsK2nh50ba6lKfXznEw7BAXHiRgaF8f926+dHOphTT9DiGBp8i0bIjvgI5UkGRyKfwgwedf0cijJz3aVEaVfJf9B4/xRFydvr06U16RSNSREA4dOsPzHD2qOXfEw6cLzSqKuRoRxJkYCW19+9HGwRhF5jPCww5zLdMCr57dqVTwgOCdWwi9q6S1EMy2nQ1PT4cTGnyMeyl5lKnZjK4ePrg3rUbWw+OsCzhEQbVufOvfjUpvLDalemMpAqUIlCJQikApAv//IfB5Y8EbPIRAckJMwvdzwP/vBUy4gdbcQotEmn//lUeZwM7vlpLfeyL9nW3fS2P4NsCe+L9V/2c7Jfgoq1GLRLxbfxEpcS/I1TXHzsq0+BBeSNLTOAqMbbC3MEJSbIDQYshH001+uup/v99qleBtXPIRFcubitTocLY/KEcf94ZYlyk2PLzfOLVa47MtEgnpJ4VzVC4X9u7mWp49PXq0xNbM6O2hoPhbTZ0fYPd3UiTjVVw8+VJzbCxMkUrEqBUFJCW8RGlojlU5E01O8I89r2X17bTSyq/Q4P+a/KIkO+UlaQW6WFqV0+QRF6EgIzGBTLUpVkbphG05RI5Nczw618f6UwYITaQBIahYHi8TUlAbm2FhZqJ1w5FlE/8iDZ2yVliWNSoOmPkRBIrn64f91eKgSQ8pYKH5tPj/r4v55LdvXtBiWVzGh+KhlXPtWvF3Y/w1bX/7rrZ+bR0fPH/b/nfL+dq2vu373/dNi3UxFh+ZRx/KpIocQYYKxZiZm1PGUKrxf89KeUmWTKL5m4nGEKrF+JMYlKjrNVba8frobPnisrTiou3Tp+r++/o+AOLr6n/v8zcYFv/9b8fndfvfyP9nxvFv3n1/nXk7Jh8v87Ny+zlx+tI2F+8x2nmvLVBZmENqWgYKiQmWlkK6WQW56amk5cgwLGeFhak+alk+aanpFIn0sbAyfxN8+I38vp5rKhmZaWlkF0JZS0tNLCG1opCMtHTyFDqUs7R443b4fl9f73+adn0J9n8/vUrfKEWgFIFSBEoRKEXg/ykEvtBY8P9Un7+6M6+i97H5qBi/sd2oaKT3waHzqwss/eDLEVBlcfvSbdS2Nalpa45eSfeUz5SiTL1LwM6j6DftgXujipQRIqWXPu8faUi8coTgs0k06O5Oo6rWgjtz6VOKQCkCpQiUIlCKQCkCpQiUIlCKQCkCpQhQaiz4EiGQ5fLg2i3UletTw8qIL4zr+CUll77zdwiolRSpROiKxV8cI0MoMi/5MXef5mBf1wkrE4PSvNkfw1ldSOy9u6QrLalWtQImRiWyIPzduJT+XopAKQKlCJQiUIpAKQKlCJQiUIpAKQL/TyNQaiz4wuHVUjm1Lg+lz/8FCAjU11Ja6d8O1AeuEX/7RekLpQiUIlCKQCkCpQiUIlCKQCkCpQiUIvD/AwL/88YCrVtx6VOKQCkCpQiUIlCKQCkCpQiUIlCKQCkCpQiUIlCKQCkC/4ci8LfGArVKiaywgPzCQpRqKUYmBtrcw1/ZIaVCRmFeLgUyNRJ9fQwNDDTR89+3G6gURciUIqS6YuSFheQXFKIU6WJkaIie3mdyHqsU5OcVgJ4hBlKd/8AeoUapUKAS6byJzv+VXdUwEDRloINEAkW5uSh0DDHUl3wVlf5j9b4TlE+tQqFQItKRvM3A8PWN/Y++EORDoVSjI/knfRNwUqJGjI5OcWDC/6g1H/n4/wCM/u0uCfKlUn06sKdKISO/UIGunh5S3f9sLghzX67SQU9fqkkH+rWPIB9KlRqxWOcrg2gKNRXLh0iMjvg9+VApKCwoQq0jRaonQecrGT9Cxo23ARU/U8/Xdrjk+2olhfkFyNU66BnovRf4Uo1SqdCscYVFMhQqMVI9PfT09TTrokpeREFBIQqlNgjnW+SFIIIidKR6CIk75HKFBgNDfb03QUtfN0GtUlCQl48CoX59pJKSsqBGKRPW1yIUKvU7AQIRS9A3MERf+npOq1HIZCgRIZHovllrhLEtKsinoEimGWPhEevoYiCs1VJdUMooyM+nSK5A+7MIia4+Bob6H8ilVk6E7wV3o6+VM22g1/9moFCVSqkJ8isW3KH+wTx4X4xezwuRWOfza7dahbyoCLkKdKVa2XjzCPgXFaEUSdCTSlAWFSJXi5HqS0EuQ6YEqZ4UXR3RO4FwhfWhsEiBSCJFT0/y0cCvclkBhYVCvUJ5+uhrynl311erlSiFsRWJEaNGVlBAoUyJWFdaPMaST+zDgjwVUSRXIxHkWPdrtYm3EHwxjp+Zx8JaoBKETyQGlYIimQKRrh76/4keIYyb0EeFGl09/Xdi7Wh0KmE+CeuCvpQ3yY7Ugq6l/UZqYPBefB41KqUSWVERRcI4C655QhsNBJn4+N6rUsgpKpKjFuakJrBtCdyUCoqEeavWQd9Q720b3i4eKOQyzXjq6hm8M0ZC++UymUY2hPpft1+QB/nftl+73glwS3T13qxLn5pSwhom7EEFRcIa8m4IZLGOBKm+IQZ6n5Kz/2Tx/vS3r+VFLRIjeW9OqJRyzRiqxFIMDKTvrNtKAc8ipUb/fRt7Sdh75BQWykCih+H74yToL7IiCgsKkSlUGl1PkA0DqaDzfSKQsjA+RYXkF8k0ekLJRwgALYynoYHeh7qoRmYLKcgvRFHiM5FYjK5UWAM+3GPelK0W9jM5ckGfU6lQoouhofSrzwlvy1Np5E9YI6QG+u9kKPtgZNRqFPIiDbZSQ0OkJbKHCWOlkBVSKBdjaKSHSFFEbl4hyhIBtYX+SfQETHXfG09hzik066+AvxwRYh09DA2L5xwqZIUKxMVr7Mcl5t0g5EJ7BJ33/26dXXu2eWcv+hen2v8JGP1td94PqP7Ro4dWx9ToC8XnEHQk/0iP/tv2/A+88HljgVpJSsw1wvYe5PjF66TlVaRDP098fdypYvrlC7RakcOt42HsCw7i0pNCKjo1pkWPvvi1roaxbslUdSqeRGzn8KtyuDYpy4WQI5w6eZmXelXo6NWdPn6dqGTy8QCD8lfn+Xbwn+gPXsifPk5fHAjvQ4zziY4I5Vk5F7o1stNEu//qR13I/bOneExlOjSTsnbEOK7Wn8yqcW0wM/wP/MLV+bx4+JRCs0o4WJogyXtOeOgtrFt3pK6tyaej0H91B770AzVpj6OIfFhI/RbNsDUz+FDp+FxRylxun71Agn5lXBpUxtTgXYXmS1vx2feynnH42EOsmjpT287sTUTtf6Xs/02FqIqyiItL1WQfKF/O+J3NUWjSq0sB/LgiCmf/Ufi1caLcPw3uqEgjaOlfhL+szMgxPWhc1fwrYz+oSHl0jeuxMmrUrYN9+TJflXIVRRa3Iq+ToleB+rUrYyGkAC1+ZMlX+GvWJtKdPBneqz01LIU0h1/4qGWkJiaSqTCgfHlzjMjkxuXr5JepQp2aDpgZvJs88gtL/eA1RfJVFvw4i4icWkyaOpqujSuip9HY1SjzX3Hn5nUiTxznQvRDkvOMqV6nPs1d3WnftCoZxzYwc/ZKjj9MQi7W0RoChEONxjinTz2PIfRvokN42BmKavRmxmR/WjlZlFDO1OQ+O8msHxZwMcuBUb9OonsrR4zfLLeF3AxawrS56zl7L1nTdo1+KBzaLZowatpvfNu3HfbGYpSKVM4F7OKBTjXad+mIk5UW67z46wQsXUXItWfI9KToKFUYVmpEz0GD6dq8OulXglm+Ygc3E7PQM9JFWaRH1UZdGDTEm6a1rHmzEqpkvLh3nfupYqo4OlHF2uSrjL3K/EwSkjIRGZpR3rIM0o9kP/2nY6gFpogX9+/yOFmBXc2aVLUp88+VYE2BSlKf3eVuTDYWVRxxdLD45LxS5cUTtnEj4fd16eI/CI/m9m/eLUq8wbbVu3lq1ID+A5rwYOdWzqRWoOdoD1Rn9nLwlpwOAwfiUcuEpKQM5LqmWFuXJevmIVYEnEFcrwtjB3SgfMktSa0gPf4JF44e5NDJyyQXGlPDuQPuHp1xrmmDoeTtkTM/6TFRl2+QJTHGVDefy+HHuHL/FYZVG9LVx5OOLetiafARPUGVSeS+Lew6l07T3sMZ0LriP8RTRWb8I249ScLQvhaNqln9g3K0qSDv3o8Dc1sMX10iIOg65ToOZpJPXT6RnPbvxSnvBRGB29h+MRv3ERMY6Gz75pv8hFvs27mPq4VVGTamD/UttLUUJt8hcOVytkQq6DvlJ4Z2ql6cWlWNsiCdp/dvcPr4Ga5cjyY2S4pN1Xq0dW9PC+cmVLfUpnV++6hIvh/Jzm2hJFm0ZdLELlR4k6dVTdqjS+zYFswTo1b89L0nNu9m+0WVn8iZ3VvZEvGSDt9Mwb/F2/YXJN1l37bdnEmuwve/DcKpjFCzmtyX9whas4KdF2T4TpvG0HZVivUBNfKCLGLuXef48ZOcu3GX9CwRdlXr07JzJ9o6N8DB+sNsRUJfsuOi2b1qBr+vP0pmocYeqJ2SKihbsTEDv/2NH4d1pNy/s2T//biiIjctkfu3HlFYrhrO9SvyFjo5L+6cYcvS7SRX9uO3n7pi+XpQFJncPRnC2i1XqDv+Z0a0sNH2Q5bFvdP7+HNxIEqX0Sz9wQdrg+J8QEo5WUnPuHLyOMfPRHEv7iViKzvqNXfDo50L9WvZo/8RK0thWgzHts/l+/m7eJGpeGPcFGwt+mUr4zFsKn/83JeK722ZRZkJnAtYyM+/rua2TKLdq9UipCYVaN59EN+MHkL7BrZIP6ISy3LTeHjjLOdvvaAg6QmXChux4E9/Kr0nV18AsOYVRV4K14/sYHloCn5Tf8KjusknP1Xmp3Lj8Bbmrr1Dl1nzGdbM6s27BekvOL59ORujK7NgSR/Ul7YxaPSf3E7K1WTbEgzYUnMbWvccyzcDvHCpVwkDzV6rRpafQcyti5w6f5krZy4RpzSgjFVtOnm0oXGTJlQ1FNaxsyjbdsejTsm993X1ahRFeSTFJ1JkaE3lCobkp8VyOfIuZRp0oElF4y+F4197T60oIuXZDc4+lNOiYwtsDL9ms1QjL8ziwYVzxBo64e5S7b002/9GM5UUZcdx7tA1TFt1pZm94b9R6L9bhiAbuSk8ic3ConJlrIw+XHzUKhkpzx/zSmJNrUrlUBclcz74HNTvQFtH83+3Pf9DpX3WWCB/GcXM79ej02siP3vXQS8jmj+++4P0ZlOYO7opel90w6Lm1bn1/LD2JYN+/5b2VU1JvRXIiB8O4zl7LkMaW7+5FVQXxbB5YSAym4o8PRyKad+p/NC9DvqyOLZM/4mz1mNYMqElpu8YGLRIKbOfsHdrBLotfPBqWOE/sN68YsvIPhyo9RsBo1thov8PdiF1Gtt/nsZhWUcWzmzP/X2BxNh2om/b6hj+J5ps4W1+6TKYR94LWTOiFWXTTjOi9waazV/EwOa2GJZM2q7ZiYrTCQrjpFKjEm7+hBvaf0241Dzav4A/DqQxdPqPtKhqzledSxWJrJsyh2smHZk6wZWK5obvWOJf355r+1Hc9q9svCruKEOGB+H8/Xf0a1eNsl/VwE8B9fZm/z9p2z8dhvxnR5gyOYAyXYczppcLtmXe3ZFznl8m6FQslVu0pnE1a4xKKPhfVacihcC5fxKcWJWJ3/ahqcZY8DqlpUbAPpG683UtCu7uXsbKszl0H+5Pu/oOX5dtoTCWdTPW8MC4McP9XallZ/qm+crsGI4djiTfuh6tGtfEyvgrjHCyBHbM/pOj6bUZNdaPZuVfsmb+ShKreOLfoxM1i5X3r8Lqg5fl3Nu/ktnbgrmfKKXLmB8Z5tuOymUkoM7n2oHtbLuYQtNuvni41KSsTiFPLu1j0dZrVO/akw7l84k6eYb7r3Ioyn3J9ahHyM3sqe1UCVOJPnb1nanKbTZsDyOW2kz4+Qf8OtXHQmuN0NRxK3QDKwOOEp9XjUGThtO1Qx1MSxgLonbM5beVRyg0r4JTZXPt4V2lQGnsQJuuHrSra40iM5Fb50JZs+EEZdsN5vuxPalnra858D47E8LOsJfU83TDtU1VhL++eeTpHA3axslUazy7dKFllTIfh1OtIj/hCktnL+J4thMTvx2FZ2Obrzr0ZdwO48+lYeg29GaMvxsVjb9ykfi7gVZlcTZwJwevFtC2pw9dWzh8Ukkqmc73dTrHN+lc39Qj40FoANtPPcfRw4/eHep88lCqyoslaNUqDt6W0H3kSHq0qvSm7sIXV1i/eBuPjBozbLQ7qrtRPMotS6OWVXm+bxN7bypxGz4ct3JPWLE0iGSrVoyd4EOF7PucvvwYkW1t2jrXLCETIE99yOGgI9wvtMG9hxu1TFMJCdzHhZfGePbtSfualsXyVcSz6+c5E/mQxKQ08iUGNOnmS7em1ryIDGXX0cdYuXjR360Ohu8Phzqfp9cvceVJHg6NW+Jcrdw/3JPkxJzdx4awG5i16c9Ej/pvDVB/N6ZvfleRcPMU2wNOo3bsRM/Wxty9+RyDmi50bGD7z5Xh3DhCtq5jw/lsvMb/wLCW9m9qzI2/zs7Nu4gqqMaYbwfT2EoP1IU8OXuAVUtWcCzZlM7e/owa2ZuaZQW2Qx73zoazM/QG5m17MtitEWY6ecTcPMHWvSfJs+3A+OGeVHwPaFnaUw7vDuTwU316jRtFxyrFhxN1DtERe1i/8wq2PSfwg1ftD/qpyhMOWetYF5KA65TpjGxb8U378xOj2bV+O8eTqjFtzkjqaNqYz4PLESxfvIzDz/Vo5TuKP7/pgb1w8FXl8TjyKDv3RGLUqh+jejTARJxPzPXTbN1+ktyqHZk0sgu2xYfkkkOXFXOVgOXzWXsmg4bOTpTRrF/C/ivCsGxFXFw9cG3piNHXnHm+WDY+9qKchHtR7NpwkOxqHvwwtg1vj7Fy4m6eYO38dbysNoi5v3tj9fpgLc8g+ug+lq69SMPJM5nQxk7Tj5yXjwlf/xdLNkVhUMeVSXMm072uhfa3pEccDtzOqcRKjPtxAHUs9Mh79YyTgQGE3ZHgO2kcrrXMPmhkQcpTwjfPZ+b2uzi6NKC8JsWRsFeDxMCCeq274t2lKWbvbZlF6bGc3LaQWWvPY+nSEgcTHQ2bQ56XytPbD8m2cmX2mul0sHtnpQdVEUmPowk/eAn9dq7UyrrN5Sw7evZwwfwfjosiN5krYVuYvz+JgX/8jo/jJ/YPjWHhFddC1vLb0mi8Fy1nTMsKbzApSIvj8Ib5rLxejZXr/OH8Zvy/20aZxs44WehpEjRrjAJ3HpFTpjETZv1K7yY2KPPTuHtyNxv33qZ2v1H0bteAclI5OYn3CNq9i5AHpoz6fgjV8y6z+WgRQ7/thcP7qaTUclJjrrBs6lwS633H8h+dyXpwnLmzA7AbvZTJra0/GLv3949/W2dXFmRy98g6Ju8vYPqin2lp9TXWHBX56TEETf+VY7Z9WPOTJ+/Ym97ctmusTFomnsAY/pr5ppaTHXuG6f4LsZm9jR9avjX8fE0x/8131UoZLy9uZODEk/RZu4oRTYv3xDeVCsbRF2wZ0oc15cdxbmkfJJnR/OY9HZ1x8/mzl+N/s3n/tbI/YyxQc3fPNEYGV2N/wGC0Q6bk+YUwjj8zp1f/1pT7okNIGoETvuNU1QH8NaEjRhraVjxL3Dw44b6c/RNavbm9T4sOZ8vheJo0kjN50mV+OrAaz2qGSFByZcM3jAi0YUfIFGqbfOgGoZLnEPc0EYmVPbZm+hoalkDPFQs0NoGqi0C/ekvL1tCT5DINjVcl0Hp1dZHqChTbVLaN6U+w01Q2DmmKVKzdmIRv9XQlH88JrqFvyZDJ5agFeo40j72/zeCIvC3zZngiTo6l0KA89tZl0BELFEw5MpkcpVqNSKKLnq707yk9Au06+yYzfUfytOtsFg1pTfncSMb7baHJvDn0amiBrkiJWiTR0Jk1VOasBO7G5mNTxZLc+GckKS2oV8MGPbFKW79AZdfU/5p+paXEvf4NkQ5SqdA2neJ+q1HK5Zp+Ct8KmMWGLWduSDqDf/0elyrmSFEgK5Ih19A6hbboar/X2C6UGjqzTK51PdDVSWPbL4u4Ydqen8d3xq6EsUBZlM7zx0noV7BFJ+MFCZkSHGpXxkxPB6VAgRTobgINUDNuAg2zeIFSFlMklSpEYgmSV2cZM/IgzSZPom/bKhjrCFTO4r6LJegK7dN53b+S80yNSiFQUmUolRpLBboaLCSoClOJeZaGQfnykPGC5BwplRwrUVZf8qZtAnYSqdD3DymiGmqlQHXV0QGlAplASxOw1tD8tHR7jXuHQCUWsBIJ9G+ppp8ilGQ+PMLUXwIxdR3ECG8XKlsKGTreLsmClT8hKQcTSyvKGks1/UCsozkIyjXlCXUJtGJtv7V1yZEpFBqKu0SQR10JOqpUAufN5mBCNSYIm6EkkzyJGbbly2mMXmpFHgmxCcgMzLGxNENfItLKj0Y+QEci4snBday9kIvn0IG0rVdJIx/yIjkKpRIBIwFTiURLPdfKh0BlFOakGIk6iW2zN/HYpBFDB3XCqYSxQCXPIynhFSr9sliam6CjVqBE2JgESqJcM6clUi1m79Da1SpkObHsWLCAE5k1GTKsJy52aWxespaXDl3o160NDqZiTf2a8dbVKW6bqlj2tZR6Qe50NevFx7dCdcEztszayBOjipQtekKMyIl+fbrTwtECUd4z1i/cyj3dWgzs60aDSmU0txwi1Uv2z5vHsfxa+Pv3wqWaVhGUv4hiwdzd5NfuwGC/TlQrJ9xEKrgbuoLZAZeIzVFTv0NPRvZ2o35FrUFFmXKDdcsP8SD2GS8V5fH07493xzqYvFHeCri4bQHLgtPpNHoEfq61efeeQ0124kNu3Izm5tULhIbexr7rcL4b40NdawPN4SYqfAd7okW079yRNk7miIX5JMi8jg7qglhCtmzhkV4dOrl2pIaZLjoSXc3vAmbFd2cosmM5ERzOvqOniCvnwrjBffFoVOFDanzJ9Vol0rg9CWWJUZISfYj5yyPQrdeNYYNcqWImRSRQouUyFAqBCqhdJzQyLVIjlwk0SuFOSY1CIciKuISsaK8tFQphrhTLsbiAywf2c+haIW16etPFxR4Uck05mjVcrIOuZg0XkZf2kqQsOUaG+shyUsnBBFs7G0wFzwChPUoQS1Q8O7qX3WfjcOzai54dan/WWHBg1WoO3tGl+4jheLWsiI5wRSgSIUu4yobFATw2asiQ8T2xJ5McmR7lzNRc3LqOfTeVuA4dTIcyj1mx8iCvLJszcow31fVlZGTkIDIsg5VFSbaPgriLR9gfEU05Zzd83BtjIi7ifuhWNoTfp7KnPyO7NtDcpCrzXhJ14hzP0tJ5+vQlyTIb+o7uh0slQ/KenWPlqkMa48Skb7xw+OBySElOWgrpOQpMzC0payDWuNsIfVILtF+lSuPOIoyvZj0UFE9hXZfLNW53gruAdo1SE3c+iM2Hb1CmhR+jOjmiBVi7rrzed97VnorLkgljofErIfVeJLsDz6N27Mjg3rVRpOcgMbXAspyhhmnzek0S9htBhrV6wt+owHnxhG5dz8bzWXiOm8zQFna8Diab9+IGu7YGcjm/GmMm+WuMBarcWI7uDOLojQysncrx6qWcVr398WpoBTkxhO08QNh9Kf0nDaRlRRPNmqQqTORM0C4OXM6h48iJeNcp925XVfncu3CMXcE3sGnbm2GetZCKQJHxhJAdezn0xJQRU4bSvMKHrCxV/gtOCMaC0EQ6//gbw1vbay4fhDEqTLxF4IYdHNMYC4ZrjAXy7HjOhu7n8NVkLGwrkPIsn44TRtHFyQx13gvO7g7kQGQRXtMn09ZWqrntVue84PSBfey+WIDPN2Nwcyz7gaKb9fwquzZu55LShT/n9OEtv+HLdeKSup6wleu8kS2RZm9UyFWIJCJUgnwJLnM6upr9Uet29768QMqTm+zfeoicqt2YPLZViXVTayxYN38DidUGMmd6d6zEWrcxkSKTW8f2s3ztRRpMnsF4wVigKiLm9jkCtoeRZuaEffZ9Umv1ZvqgFuiJZMTfPsWmdXsobPM9M31qItFc9MiIu32OLWuCUbj0Z9pAlw/WjoKUJ0RsX8+223b8uXo8tfS/7LgmMBJOBa5m23V9vpn1K80raC/KVIVp3DqynVkrT9H0pxVM6fDW8CX8XpQVT2T4fvbdr8Rvv3ZB91UyGQoD7O0t0BFcEwRdQCzSurJpdG2p1pVZg10HowAAIABJREFUc4Ev0PJfr7Va7IV5LypI4cohwViQzMCZ07/AWLCO6ctv4rVwBaNdymvmmvAUpscTsWkRK69VYdXaQXBhJ5OX3MV/5RJ61tAyetSKApJun2DZnKVcNvVm3dKhGMZdZMWyYEw7DmNyz/pvjWkaA8BN1i9cTUKNvkzzq8yZbVtJajyciR0rvcPsUysLSXx0mVV/LCax9ngWTmpG0fNzLJq/E5vhCxjfzAy54FoiFvRkQd5UFGS9Ii4+hzK25ZG/jCFVZYZjHXv0FILOqMVPK5+6Wvksdv8Q3I1eu3vqCrrda5dD4XeFjCKZsM9p+/r0zFZ+PFDI7/N/pIWVrnZtFXTqYp1Zs4e/1tkFl5ZiPVSY+4rclxyaPZMTtr1Z+aPHW2OBoFflZRATm4yBlS0GuXE8zdSleq2amEmUyIQyhL4KbjAaveq1+5tWzxZ+lwvuzGI1BUmXmTNiCRX+2MT3LpYoFDKNzqgU9mwdiWav/RjjW3DdLFKi2TOUcsGFTqvLCm5umrOeTHDZ1EVPOB8Vu6oIbiaCvii4SmpcfDT7SrG7pkYPkGvPCxoXSilSqQRkecSc38Lwn87S669FDG5W4V1XKLWSvKxnbB0zkC2Wozk0tzdGhY/403cGOmNn84ung/bcWazz6725/BbOpArNWCgE/VXYa4r1pS9f7f57b37GWJDGtlE92VnnT4KGVCUhLoUiDLC2t6OskeBnJ/r4wfn9tqrlZL7KRGVggpmxrmazVxbcZcmQBRiMn8O4dhWLhb6AU1sXcUjWlVk95fzg+TOZHQcxrqczhjn32LB0NU9rfsv239wp9xFmgfzVBSYPnYu+/3xm9jBl39RfiW3al3oZFwgIiyS9sALdRo5joGdjzKSQlfSQU6HBhB47T1yWAXU796C3Z1eaVFeye3w/tpp6M6JaDhFHzxCXakLrvsMY0rc9dibv+WGpVeSm3iNsx16OnLhAgqw6nr2ciT9xjEQbHxZOb0jgxElcq/cty0a3wlgRR8T+YCJCjvEoR45R7Xb06d4Lj9bVMf4M60CecJlZc+cSsOs4OabVaes3hmm+FVg9biPWA32xenGFU9fukGXUkP7jhtKzTQ2UdwIZNe0aTTubc/3kUbKajGLxqHbk3TtHQFAY0c9SsRNuf7p2xqWeA/pkE30khN0RR7jxJAWxcT28+njh0cUZG2M91PkpXI8IIfDIMW7HyKjr5kaN9GiOxZRh4owfcK5kRNqjKA7tCuJI1AOUVk3w6teNjq0aYGssJSf5DocD93P09GWS5dXp6lWPx8fOU1jHl18mdsau3FtmQUH8GRZM3YyqTk3irkWSIG7N7/P8KV/4nLNBewi9cA+ZoT0tOvfAx70FVWzKoKPO5dGtSA5v28WpO68o49CKTk3F7NnyGM+ZU/FrYsizy0fZtiuc+/G5WNg1wHWgL91a1sHCsKR/IagK0rkfdZTtu8K5KRgtzKrQqkcvfLs2xzztIkvm7kFUxY7H16+SbtCOqb/3wVb1gkuh+wk6dQ912Wq08fCmW/vG2FsYvcN0yXl6hu27T6Ffoy48u8jhs3eRGznhO3IoHi0cKStV8uL5bc6GBBF2NpociRVN23enZ7e22MhusXzGPLYej0Zhbkdjr/FMn+BFHaH/xXPvVdROpq68QvMhI+lWKYNDe49BpVroxF/jyNlbFEir4zV8MN1b18ZcX01izF3Ohwdz6PQN0lVm1G/vSU/PjtSyUXJgoWAsqM43kzoQF7SaK2U7M9ynAzWtDFFnPWT1ii0k2XZmiKcLttJsok+GszfiOLfjinBq3YZKGQ+4mmHFwHFDaO1kQdqT6xzdHcyRKw9RmNfFzbcbrm0aYFdWn6yk+5zcH0TEqShSFA607eBI7KU7UNuVsUNdcbR9e4cjS77KkjmbyXTyZKiPI4/3beeBngPW6ldcOH2epylGtPDuS58ebahiZfLWPSbvOXsWL2VlQDCP83Wxc+nNd8NbkHA8mEfSqtQpW8jtqzdJzClLK58+9PZsRSVzfXJTY7h2KoLgw2eISTekfns3urm3p24VK4yE4AHvPGpeRu5m4Y5o6nj2pJHOXdbtuEGtHgPwc2+EhTiF4NWL2XAygQadu+PVtjEONuYYGeohkuWTr9TBwMjoTeyVgvjzzJ8dSF5NV4b1d6WmpXCzI+fOweUsDEqkQnkjdAwtadO9K20aVkFfpCb+9HZWR6ZiUJTM43gx7fv0p+dHjAVLg1JpP2IYvTrXwkRzzyL42AkxRHRQaxQ9MaRHs2TWRhKsWzN8mBf1hMOFMp1j21ew72YGErWKjPinyK0b0N2rF27NHSlTdJ+ABZu5kydCKckl/lk29o074NWzG81q2mIiFaNWpHMlOITIGBVGhuncySlHx07ueLzPLFAryY6/w/HDhwg5EUVimh5OLu3w6ueGfd4D9q5bqTkwyvSr0a3/SEYM7IBJ+l3Cw0I4Hf2YXJUNzu3d6OHTnlplswhfe4wXEkPMDNKIOnWOR3lmtPDyo1+P1lSzNKQwO56oExGEhx7nfqKEWs0aY5SfTHx+ebwG+dLWScS1Y+GEhp3kXlIGBlWa4tbFB4+WjmRGH2DTiXsUFakoeBKDYcNuDOzTDmncJYIORXDteQ4O9RtTWZXGk1QprfoMoFe7WiWozO+d9/LiCF69gt2X8mjRyw/XxjboqLQHZlnSbfZsCyfNpg0jhrXg6d4AzqVVwGe4O4VHAgiKltGkXT0KL+9nzZ6zZBhVoIXPAHwamfHg2gMkTq6M6teOt5dLQtyBfPLz5egaGKAvGGYVWUSHh3D6Th4NPHvQqYGt5vCe8SSSoFPPMKrshE3KJXaG3MOugzvuTa2JvxJB0KUM6nQdyBifRph+EJgok4tB29l9PoNmvQbSXHmTo1cfobayRfnkMicux2Ba2QXfQX50aFYFfVkmT+9c4Vj4Yc5ffYzcrBqt3bzo1q4xkqcRbAo6SYZ5DWqIErhw8SFY1MWzXx+6tK2H+WumjfZYgKook8e3LhG+P4TIGwkYVWpI7Ur6xD3Nwr6lOx2rJBMUfA2z9gMZ5+FA8qObHN0fzNmLN0kxsMTJ2Z2eXd1oVqvCR+nYb0ZPYyxYx+qj8bTqO5RejSpo/MfFEhECjT9k3xGe6Ddk4nf+NLKU8PLGCQICj1Pg6IqPk4z9AcdQ1uvGpCGdKKdM5kxQAMt3XaRCay/6uregqq05Job6iJTCQUCFjqHxR1iQwjhd40DgQWJMGjFihDf2hmqSb51h597DpFfzYMrANhh/hFauNRasYeXuhzQeMRG/5hXQBMEQiylMecSh3WFEyxryi8ZYoOaloFPsCCPV3p1BTRQEbQomrW5fZo5ui6k8lagDW1m45jhluwxgeLdm2FcoT1lDXc1BUZgr+kbGGOl/eA0tGAt2bthGpKwZM/7ojb242F1Ko39qYx19LsaJWiUn48Ujzh4KJvTcJWLSJFR0bIlPn260blSeF2fOEBLylIptbUk8fYQzD9Ixr9eZwSP60NbJArUsm5h7lwjdfZCLN+LQtWlAo1rliLsbh3nznnwn6HRvBl1OfPQJ1sxZyUPzbkye0BlLHQUKtRixMpeH58LZEfyEVj/PYlxrW+TZLzgfFMiOMwr6/eiL/Mx21pwzZMpf39G8vA6vHl1ky/yFHEmrxehJvjSqWhGrcsZIEOjgRSgkepiZGH6gh2uNBevYEm3N70vHUcdIMMQLjRQwEw6bH4+TojUWrGLLFQnjZvyCi42uNpaNMpsnURFs3nSJBt/OoH+DkjRqOSmPr7Bvw07S20/im/pqwjavIji7EXN+6kTK8b1EPFNTq7IJVw+Hcj1Rj4btvfEf5o2TuYTczESunT3BsUOHuRpXhH3dFnTp7oNrPRPuRmxl3hcZC1K4FrKGXxeep8WU6QxsWh6lTKEJpF6U/ZIze7ZyILYBq9YORH1hJ9//Fc2gpYvwq/OWqSjPfUXU/pX8tj6GIQumYH93B4uOK5m8cCZt7KRalq7goqdUadgWQlwKJRIMyCNq/zaCo635bnF/bF/PJVURqU8iWTzlD3ZG3kJu7kSrHv6M9rAgdOl68pv3olH2FQ5eeIaxdUN8Rw7Bo4k1yVeCWbw4gjLNHLl/Lgp9pwHMmNKK1Mij7N8Rxs0sHWo6d8G3b2eaVquAOC+Jm6dC2LL3BE8Sc7Cwr0fnvr3p1rYx1gZqCtITuHLyINv2nyI2V0zVlq7U17nDzjtWzF80hSYmBTy/e4njgjH8ygvMHZri3tuHzs6Cbqgg9dltjgbvZv+Fu6iNKtOmc0Nyj4TxvMlIVk3u+tZYoBT6e5Y//tqJyKEWivMnSarQnp9mjcXmxRUOHg5i79n7SMo74trFC1+PNjiUkaIsyObxxVMEH9rP8VsZVKrvQpvahpzbfIw687Yyrr6cc4dDCd8ZRHS2Lra1nenc3Q/fdjUwKLFuKWUFPIpYz+brhbRs6ED04UBOPtOnmXtv+nUqz4MThzkYcoasmq0YMmwsPk1sESnyibt7jeNHD7DryE1MajShm5sP3q5NsDAQUZD8jKjzx9m3MZh7IitcOnTD268DljER/DxxFoefZ1OhdkM6+//OvJHOWiwEJk7WUzb+9SsLVoWRaliZdl17893YTpz+bhaJbXxpa/SMkLBzJOk74jV8FCN7NMRIJBhbXhB18iRhB4K4HCulqVtXunXxoEUdy8/H7Pjv2QfeKfkzxoJ4Vvn2ItCuO30qKbl3+z6vMiTYNm+Nb18/WlQy/SqqqFBrTuxNjh2L5FrkcR5Y+bD0Nz9sDbV+6rLUm6yevZ86k3+jvbWYRwdmMnTOOcpXs0aSn8Rz3WbMWzSNtpVMNEwDTeAeTXo8scbSpEo5w1i/6RiMXMVCP1PW+/kQaODOT1PG4l7bmrSorUz68wgdfl3KoOqJzBu/kMR2w/ijf2ss9LM5sWohm25ZMnVBH25N9uPnmw78sfR3/JwdKHp8iMmT1+MwfjHfdqyMQYmATOqcByz9dgG36/Xkd/+O2JnKiQ5axogxG7EbOI/Vv9dn85BhXG74K1smNeXyoonMzW7Dyh/9qGFuSPyRJYz7I4Zvts+ifRXTzysg+bf4zXsITzwXsmJYK8plnGVA+4m8aDKUebOH0riiIbd2zmd2YD7jVv5Eo5R9uPfdTCVPPyZN7EdjOx0ubFvDRZzp79UYC0Nd0m8cZNmmaBoOHYHTqz1MX5/P6Hljae9oSdGTQ/z88xaqjp3HiDbWRG+bw9ZLVvj/2A/nahZkP4hg1vjvOWTYlQ3Lp1Ix5Tjbj+fi3scTpwomkH2fjSsDyKnSnaEdTQmcs4m4eh5826ctFcvIubJ7Md/8sI8q/jOYN7kLdmYGbyhLhfEn+Ln3j9x17MKYcSNwq2dH3q0wZm08T8UufRjSqR7GynhCF6zjiKou3433QP9eGHMD79Kw9wD6tKqBQe5jtsyextydBfywYxGNk8LZFimj94QhNK1mSXLkLlaezcLDrzfOVSxLxDNQcj90DUv3x9Jx1GjcG1WC2KNM/jOUyj4j6Vc9kcVj/uBhNVdGjR1Gp7q2ZF4/TOC5lzTq6kYDB0v0cmPZtWIbD21aMaZ3WxzMjd70LefJUeZOXcRjuy6MHT0Al6qG3A1cxPxzaoZ9M4x68rss3XwKk+bd8O/SBEudVxxZvolDmZUYNro7NdTXmfbTTsq4DWaMb3Nsy7zrWZt0YTPf/nWRVmO+oUflFDb+vpBbZdswcow/rWqY8vjAcuafzKPP6KE0Ut9j+YZTmLTyZHCXpliLE9m1eAPX9eozol8zbm5fzsEX1fhmUjueBCwislw3xvdxo5a1EerMeyxZsJaESt0Y7d2AF2HrCY02pstgH1rWsyH7bgQLfp7BcWlrZs+YSOXc60RcyaVpx7bUrWKJOv02AVtDybNtjXdTE45uDyHB3oVBPdvjaK4gat9qps0Mwbr7eH6d6I2jzVu1rCjpEnN/W0N6bV/G9q3NjaXT2f28LF0Hj8C3lROKh+H8teE4Vh3608etKTZvnfVRFyawY/48jmU4MXJUL5xtUlg7ZSr7E6wZMGkivi2rknl5N4v33KSW50A8nSScCT2LsmoTWjerhaW0gKjgvRx6Kqazrweta9m9416hVqUTsWYDx+LM6OnfnUZmcSyfs4WXdu0Z1r8LtW0MSbl3ks3rNrDn4GleFOpTs7EzDRs2pHHLdrRrWgfbcoZvlOBPGguClzH/QBatXWuQFBOLSY229HJzxtY4ndA1gTwV22LLM45cyaBl7/707FSSWVDI5R3z+XNDFGYNWtCyni16IhVKtT4Vqtalcf1qWJUpppum3GDBzA3ElW/FiGHeGmOBWp7EiW3bORlnSDtfL9rULsvjI3tYv+ceVbv1wrexDhEBwSSa1ce3pzs1jdIJC9hMyCMpHv360rWJPal3TnLg7GNsG7TGJu8me2/KaNOp6wduCKqcp+xbvolHuk549PWmrmkGJ8KCiS60pZNrZxwyzjF3aTi6DTwZ6d8J0f0QVm++hoWLO/17OmOcfoNta3bwwqo1fT1rErl8LUdjJHiMG0L3FjXJuRHOxm2XMW/tSR+PylzftYujCQZ06tWDzrXLkXAljIUz1vJQtymTfvJD8ugIYU/EdOrVh271zHlweB87Dj7B0cOLOrpRLF4fTlElVyaN8KVpFSnXQ/YQcTmHet28cW9ThbyHZ1g7dwFhqXYM//EHBrer+Un6vEAHD90wjz+XbOdmYuG7N9rCCcDUAa8x05g61Jm729dzMtWGPuN7oDi2g303FLgNH4ZruWcsX3GAV5YtGDvOG9PH4SzedBxxg+5MGtIZ648wUVX5aTyKvs6F06e5+qKQ6m286efZAmvBx1WZxY2II9xO16dhV3eq5kWzbf1mDlyMxbiMLtlFulRv48PoQV7ULW+gCRImXBJoXMl0dJCIc4jcvYFtp9Np0X84LQrOsmZrGHl1vDTf1CmTwZEdWzkeb0IXfz/KPz3JrpMxVHTzwb9dDQqfR7F753GyKjSgXc0iglZu5bF5W76fPAwXOwWRwuEguohWA0bTq1EJGqsql/snD7PzyD3KtvZkiGtdJCl32bVsKdtOZNJ1wiRcbWPZuecyFq4jGFwjnYB9EaRW6sCkPh0xz3/E/nV7iUq3ZfDPg2lo9RnXJyHWxNYVTP1zHQ9SC95jIqhRGlams/93zJnqT90yOUQeDCb4bBqt/AfhWuEVe7bu4lyaPSO/G0IzGylpT68StHkt6/ee4EWWGrs6TXBu1pgGzVrQunkTqpY3RqRhiAlsF+FMr4NEYKIJ7gQhwRy8Db7DBtGhsoorh8PYFxFLkwH+9HSx/yhNWFWQyJmtS5g25S+uFglMitdBTbQKsUhSkU5+3zP3r5E4GWVyPWI/gYef0XDE9/hUSCZoyzbCnlsz6Y9xNLMUkxZzk32bVrB2zwlic0VYOznTuWl96jRqSbvWjalsVdx+hULDStMEndPVJS/uGjtWLSfwjh6ePi2wEry4BKOPSBeT8lVo2KgB1aw+7dec9/I+YQG7OBZbkUm/98NRP4uow4HsPJ5I2/ETqPw0nEXzj2LXdxCj+7lRviiG8G07OBVvy5g/BmL06BTbAi6g17E347rVRZT6gKBVy1h1IA73b39nynAXjEoYC17cPsGSqd+wJCLmA7aoWq2LTX03Ji9eytgW1qQ9vcbuLTu4Xa4HCyY0JO6MEOPlBJVHTmdylyqo8lKIPrKLBQs3cO5ZCmKDKrR2a05dp4a06tCWxo62COF1BLan5lZYCDSqI0GZGcPhrUtYGJqKm18nKhsJ7gSaxN/olbWlTqOm1LUz1tyoCkwK4TsBa2VWPKcCFrNo7yMa+/pQx1yKUqWkICOJ+0+SMWnZl6l+zTAsyaqRZ/HwfDhLl12l/e+/4G6RTNDqRezJdmbZDHdiA5exNDSW5sN/YIxnfRSxUQSs3MT9Kn2Z61eDc7u2sC/BnNETBuFspeLhhXA2Blyj9uCB1Eo+yry9L/+eWSDELDi4gonDZnFNqYtA2NQG4NEaCHV0LWjqPoU16/ujPv9xY4G6MJN7p3bw7fzjtBk5nsr3d7Mz0ZG/Fn9HTROBVp7N8xuXuPrgBUUCE0DfBFunhjStYUbcmf1sDIrHe+YvtLIu4basYSFcZdlvC0is+w1LJzuTc+8ov434lWcNR/LX9CE4GuZyOWg1K88rGfPLtzg838N3o1Yi7fc9Pw73oaZxNqeD93FfVZeBvV0wUuYRc+uIZp9t4TeAyi/DWbH/FQNmTaOjvQ4vbkXw26II6g79lXHNDTkduIzAB2UY++1ompQXE38jlJnTZnFM1Z2g3T9S9s4R9lzMwtW/N7XLishNfEDA6t2kNPBiQlt99szfQErV3kwa315j9Lu4YyFTZgdhNW41+yZ3fmvkVhaR8vA4P/4wg4flfPlz6lDaVTcm6UYY8+ZfoM6QEfTp4ggpj4nYvJxDqS358w8vCi/uYu6K+3T8biK+LezIT7zFzpk/MOOEgp8CAvBI3caQEBFLZk+mnomcuEtBzNuVytCZY3Eu4UKhLMrj9v55/LTqKq2/m8M33rWQPzzKN/5zSarjzew5Y2hQtpDIrX8w6aA523b/gPX9UP4KSab78IHUt9JBnv2c0IXLOV++L/NG2bN/VSAFTt0Y3LmmhpHx6PxW5gdmMXH+j1R+GkD/b0/RZ/lSRpSIkfFa5uSF8Wwd3pcNVuM4/lcfpJm3+c3TnyBVZ9ZunUa7KsYkXNjE6PGnGbhvIz0r5XBo4TJuVevORM+6SFRKkqKCmL7qBt1nz6TXZ2J2/A/ZCvi0sUDxgBnNPdhl7MGcNdPwdrREpHzJll+mEF7QmaUL+lPhK6MY58RcYd/ek8Qkx3HvxktqjfiVn3o1wEAHnh/5izmRdZj3SycMX0Yyd/M1Gnn60bWBNTpkcWlfIEdvWTBkmje2WddZsDSQmEwhy0BVeo0ZTlvLe4z3m47+iOUs7G3C8gGDuNZmPpuGN8FAuMVKu8Hk7+ei6/07w4zDGLNGyrJNo3E01QZMVGTEcuVWHLYNq3D6xyEEVvyR3d+101rrC2OY//33PKj3A8sGN8W4xE3iqwsrGTA/j/lbJlBXCPAnjJw8iTUTv+e0kQ+Lf6vP1uEjudRwKlu+aUb8qdNkVHWmnrWYzJQUEq8H8/OcKPqtWsUggc7yOdeOgjtM9/LnSfdFLB/aEjNNzII11J29mOGt7DHSFZF5Zz9Tfw6m5Yy/6KoMwXtMCL7zlzKsdSWkqWf5we8nnlWsQyUzAw2lUCrK5fq5OBz7TmJYKz0S1Q60cDKnIDOV1LhLLJm5AZMBC5jhIWLZqA3YfT+NPs3sMdHER5Bzffssfj8s5/vf/UnY8gvLbktpUKkcUsGCrQtpd6JJsXNjRGs1O86UZdrs/tS3KauldeU/Z+mkP7hToTu/TnTFvoQbQmHcESYOmo3BwFlM9WtOeaNcgubNIyKjET9811WjHGnG7flhBv9wEtfR3uRdCCfWrD0TB7TEppyWWllwdx+Dxx2h82/f4BgfxvId16jczQd3l9pUtLfBSAz6pqYY6+uWiKgvJy76Bo8zDXGqZYtOfgavYi+zeF4Qpl3GMLZlFgt+Wke5flOZ5NOcCoZZ7Fv4J+uOvcC2qiUmejoaSlP+i2tE0ZaFf46nbfXyGgqo8OQ+DmfqnANU8h7HoE51sTTUIfNGIONWRtN1aC/0o0I5/qIKoyd4UKeSmUamVPEnGftzBPUGDaGHwwvm/roLU/chjPZx/iBmQVLkFr5dfImWoybi65DIkgV7KdtpGIPdG1HBREL2nSC+XXmFlr17YProBOeSKjPU3426DmYaTPPi7nArRU01hzIcX7OYEA2zoB1PdywmslwXxgnGgvKCseA+SxatJbGSByNa63Fw8SHMvAfg1b42lpobvUIub13Iyksq+vm7knx0Aztu5mBjZUkZqRiRjprUu/fIcWiPRx24+tySvkO707JuBe3hKfshy35dxVOL1owe4oaTXQlmQdJl5k5fS3ptH8b0deTiioVEGbZn9IBu1LM1RpV2myXLtpFasTNDvNpQ3aKEn6UskZ3z5nI0oxYjR/XEuXwSq+euJM6+K0N6dcbJSh/Zi0jmrAxBt4EbzfUesGnjSQpNylDB0hAh9rsyJ5ZrycZ4j5jAYLfGlBcWseInP+Yci/4KJL+GK/2921ClbD7H1i9ja7SUvqMH49GsCnqaTAlZxN29zpUb0dx79IBbFy5zK10f9xFT+N6/CzWttQamzxkL5u7LwG1wd8yenOJ8miXefp40kDxiQ8RtrOs0p3ziebZFJNDC70NjQdSOecxcew5p1fo0crRGT6REoTLEoU5z2rjUxcZca7xTC8aCGRuIty5hLFDJyMvJRyXRx9BQXxMMS5X1mC2L13FFVp3+Az2oa2eiiaJtoKc1CKfdjuCvVWFIGnajX+dK3D9+mSyr2rRvX4+sK7vZdEVGu87dPjQWZD4kYN4KImLA2aMLLg2csLEwwUBXm3mh6Mlx5gnGgoaejPDvgMGre9x9qcDK1g5zaSGpcdEEbd9LTBkXhvRpysOde3li3Ig+I32ob6lLfsJVAlbvIcOuJW5NDDh88DblmnSkn1cDrT+yPJ1jW7cQGq2kQ+8u1DTMIxtTbCtZIs5N4d65CPYceUI1tx40N3nMrn33qeI5iJF+TdCNu0bg5qPkOThrbiXsNWKYx9WgrWw9lUiTHv3o2+HzzIKDa5ay/tAjKjRqTqOq5ogF52ORCHlGDJHnH2DStCfjhzpzb/tGTmmMBV7ISxgL3MyfsWJFMMmWLRk7zgvTR4dYvOUk4vqefDO408eNBQVp3LkUybnIqzx+HEOOUTW6DuyPh3MVSLpB8OFoCq0a0qNDBe5FRnIjUUyzVq1oVMWU9JjbnDx0E2X5OnR0q0J81AlCjlwgMUtMxdqt6O7ZhKzL+9l+MgWX/sOfd028AAAgAElEQVRoXnCOjREPcXAfylj3GohVefwv9s46roqtbf9fetMlqVIqtoitmGBjdyt2d3d3d3d3ga3YhYUgWAgSBp17b3b9PjOgYpx4znPe9zzv82P9p8xeM3PNmnutudZ9X1fQhYMcvPOZElUqoPXuBVGakvTr3yinBl4l4+O7N3yWq8n+GMqp808wqdGZUa090Seb8JvH2RnwAsfa3RjcxP1rCrEqKZwj+y8QInOh98BmuIkEoorIe+fYufsGBhWbUt/pPfsPP6RAw970q2IiCskaFHKloLGaxJgXnDt0mgcJtnSbMJzG7t92Jn9asIlkwQaWHnxIocp18SpqlVOGoK1FdnIU9x++RlWsMRPH9qRo5nMO7D3ME4U7/fq3o4RJGndPH2ZnQAQVuw9hSJOS6GhUyLPSiX0TwuOghzwLe0no4yeERMnxaD+EKcPaYvnpIWcP+xOaAjau5WnUqjleJUx4ef0Ch489wr5xJ7pX0iXg+HEC4+3pPaArnoJewi+aOiuWq3vWsXTjdax8fKnlbgVCSY8w7lJjeXQ3jCz7hsxa1A/njOcc336AW0nFGDqtE0X0U3hy7ig79j+nXJ9xDGkmPFM1SiHevQ3l3sNHhIeGEhz8jFfR2ZRtOYzpY9pg9ukRJ076E/pRjrVbOeq3aE9lSST71q1gd5CKug08sRbIAmGXV1sP80KlqFWnJmXykMjf34oGacpHXr58Q7KBC55OBiR9iuRRYACnr0VRqf8Yasrus2NvOLWnTqVDGXPU0k8EBRzh8MWP+Azpjv6Tcxx75cjkmR0oJExKmmyint5k98YTZJfvzIRBXt9nFgRfYd3sRQRmFqdNs/KYaQs70UKJmZS4sKc8eKmhxcyFDKliyLMrx1m/7zGeAyfS3dOKpIgnHNq8iftGjVg8sxsuEiGFXE7a5/c8u/eApyEhhISG8uxFONICXowV0vNLanPjzGH8775F18SesjVa0KauBbd3LWfe0ffUaOJFISPtHMzQQWLtQtU6dXDXiyFg5z5ux2VibOVG7ZbtaOiuzY29y1m05ynFhKxRCz0xtV1wN8hKl6FnZEutTl2oXcTiK8GkzvpMkP8BFuz+zIAVU/AyfM+JTSs4lFqZ1TMaEXF8C1uDLZk8Yxge1rrIEt5x8fAmdkQVZ1IXZ87uDKRQk970a+iSs2mYkUzMy1A+G1qjeX4mR7Pgj8oQhIzXUxuYMP04tq06U6+YORqx/AwUWcm8uHuHNzoNWb+l+++QBcm8uHqAccvv03REPywe7GLfh5KsXD6a4mYaMcU+/OYlAp++JSM7g7dBQSQ4N2fl/J4QfIIZKwOpMXYRA6vmIScFsiAqiLXTlhBbdiSrx1YmNewKC+bsxaHvcibWd0SjyCDq0Vlmbr2P98BR1Mw6x5iJJ6m1aBuja1jxOfwqs6YsIERSior2EpHcEX4T/fw99h1GM6qmFZEpZlSuVBD5p2hehd1j24bz2LebwNgmsGX+JiTt5jGmrp34aigyk3h4ZDmT/bWYNb8bb7fOYf1NOdWqFURbIWSsqUiJDeOFUX2mN7PiYkAKfmsnUVGcCFVkJIazdcJM7hfrxY4Jvt90igSyIPwyk4avw7zbAhb5lUOZ9pHzKxYSoK7OgumdcvQr1NmkvLvO7D47KDFnPNb+u3jg3JIZg+oiUn5qOcnh/gzut5UqS9bRMHobfpuDqd2hLx2rFcPB1hYjXRU6JlaY5xGiFsmC4wsZeVLN4rWzqGKjRVbicxZ1Hccb31nsG1YDVHISg/bTcegTphwdT+qGCSy7k0oZz6LoqXPKfeWfX/EwxpPZU4uydclOcPbAzVQbpVoLbU0qL66+ovqKfQy3vEKnYVfovG4NfSoJGiN5m5D5E8vufp3YYjuEK8s6opcSzMzWU8jqv5iVnUsLN0p2yiNmtBiHZM5hJhS+Q5vWK9CvUBpnM50cvQctGaGPH2PffSt7B3j+b3ECv3me38ks+MCGDi3YZjWZ6xtaYZwrQxtxZg495oYw7sBOWrh92wn+zTOoZCSnyjAwMcPoq4xqJoFLB9DvUEEOXJxHBbM4do1bh0HviXQsbcbjVX0Z8tKLs6t6YaOfo6acGXGagR22Um/HPnoYnMfHdyTPPmeg0arAjMM7GOQZw/AO07+SBet69eJF4xWs6VhWzARQJzxk9JjlGLedRIPY1UwMb8DJhW2w+6LA/8ViTzeZfYO7c6r0FHb2q4GpgS5I3zJ/9AQiPMezsmfFPGSBhpA9o/G7VpL9q3pQxFSSm22RwoEpMzgnr82iL2RB+UnsGFELTexD9mzeQsDjD5iVrEn9Ilns3x5M67Wb6O9V+GeRwrzA/kAWCAKHgzrspMqSxXSulqNUnfzsMJOm+lNn9lIaKU7TYfhVuq1aSseK9sgeb6fL8Bs0GN6JSoVNvgZ8bS1D7FyL4Kj7gWP7d3L44mNSzUvRsrYjd46cx6rTfGbX+sjowTdot3wSTT3sRIJHaG9PrWT+yUS6j2jA7VkLiK7SkXbV3cRdejGpWUsXE0d7Ei+uYGF4RVZNaksJO9McnFSf2D5pMY+M6zBhaP3vyYKoC4zuvwTLPgsZ1cyTAkSxcvo8Xrl0ZapABljkLnLSnzGz1yp0fOqQ/uIWVPVjdMtK2AtFwkKLvUq/PsepNGYUHSsa8OzmWY7vPkHQ+wRkqgJ4Nu7GsEEtKFXQPI+bhAZZSgTnt+7kmJgS74pPIyfun7mPbbPBDKuTweo5u3HoPo0BTTyxU71m2ZzFPDWoSJs6pbEx1Mkt79RGz8wB96KFMM9jI5T+yp9ZK8/i2noInWqWwtpQm6TH+xiy4QVNuzQg4coRXls1YUw3b4p82TXJDGPxwJVIvbvTvVIGq+YdxqzRH5EFw2jj/IH1a09g3bAPXep5YCcQE8FHGbXhMV6tfMh6cIZXFvUZ1sGb4nY5OzRf7Q41SRxevCC3DKEub/at4J5VUwaLZIER6pQwVi/bRKxLM7qVTGbz6mBq9O9O89rumIlskIqXx9az4WY6DZuXJnjfET66VMe7RhmsJYIugLCDpIupjRUxV3dyIKYYg3q2pHox65zxkR3N9tlbCDPypHcPn+80C7LzkgWdSvBg03KeWDWgT7tGlLYzQpnwjJWr95Lo0pDeLWr9mixIKkX/ge2oYvuRzcs38MG1Gd1beuNubYAs+hbz151FUr4Ozom3OPtCG6861fEoaCaKhQovj7bEksLOzjhYm+RJE1MRdn4D4+fu4J3UAAcbC1H3RBBaevXJnl7TptGvqSvJsYkY2jjhXNAaIftWrVaQGf+GE2sWceCZOV3GDqVNHXeMtf6ALDiSSP0+PWhs+5LlRyIoX9+bIkkh3IsAr6b10Ak7xbrTUXh17PZDZsE3zQKfXM2C39Kb/hVZIMxmQs23lpAG/EU0VRbHwXUbuRxnQ4fubahTxh69PFaDmVE3Wb3qCMmOpXAlgUR5Aao28KZsYQNCrx/n4NNsqjdqTtsaxTDNrWnNGZAqkqKecOHkcc6cv82bz5lIrMrh27U7HVtWwzwuMA9ZUB9HZRw3L51k/8nLvMo0o5JnEWQR4aTY1qJf54pEHjlLtIUn7fu2oISVLlnRD9iz8SipzjWo7pLGqRuxuNdtQ8/6xXPqgTXp3Dp8mDMPMqnZphmVbRM4f+wg/rfC0XIsRSlrDW9fp1DCtx01LCI55h9FiWZd8WtVFunzS2zedg+TivXp1qU6VmLczOZVwEH2B77DvUk72tb7I82CjZwNk9Cif19aVCv4tdwo+9MTti7fwytJeXr1rkbYv0sWaNTIZVLkSi0MBHs3cTNAIPQusmrlCRILejNqVDPUT65x/10W7nV9KCF/xtYjV5E61WFARx9shfpo5QcubNrBlUhjGvs1JvXaNuav2MOreF3K1evO+Mk9MI84x96rn0WyoLrsJrsD3+LapDd9a7uhpU7nwflDHLr3GZfizqLejrRQPUZ1rYllrpuIWi04gyh4f+cUuy48xbJmF4Y0KYsecsKuH2PH+XAK1+nO4MbFvuKVEXmPHYcu8t68KqN6N8RRZG81fHh2g337rqNxr0Vd52iRLBDi5cgmjry+4c+BI2cJTtSnZFl39BNiiJYXpOP4UbT8hbjc1+k6V7Ng+51MWgwbh1/Vb2JmWTHPOLj7IPey3BgwojPGrwJYumAFge8UuDjZihk+0pTPxCYYUb3TCKaPqIMiJgapxI6SRQtioCOkRCvJTIjg8r4d7Lv0geo9+lBdN4ilExdyJV6Da+VmjJg6lR51i5AVGcTBQ6cIk1Sgh5cFN45eQVa8Pv171MXiNwToRIHDvVvYevYDjcfPpHetHPV+ock/hnB42z7OxboxeX43DJ6dZMWMpVyO18XF2VrM/MxKTSQxRZ8qHYczYaAPuh/fk6JrT+lSBRFk5YSU7oyEd1w+tJ0tQqmG3yDq6wYxf/ZiAt9IsfdswODpi+nlEv9Vs2Dugk4IsoD/SlPL04gMuc2+/Ye4GpqEnXtpSlhk8yIshSq9huLNM/btj8B7+jh8i5uiyvpIkP8Rjlz5TJ3eLci4e5KL2V4sHdeUnOR7JXFhjzi8/TSpro0ZM7jWT5oFW5Zs51Pxnsyf7svXzwhVKs+vnmDNuluUGz2T3sUyOLVpPjP3PKSAsxPmBkKdtZT4+HhUhWszcc4MGtql8CpKjku5cjiIpQQalNJUIoIusH7lLt44tGDOYA/OrZzG4sMP0Tdzo36naSwcX46ne7ewM7ggczcMo/SPmgUaKe8fB7BowBj2vk7FysmTnhMXMLaxHbcOrWdXkIQR86Z/1SwQ7jk+4hF71m4nzK4Dyyb48IUmU2V85O6p3czfn8DQVTOp9R1Z0JDIk9vY89aG8eMHU8pcG2n8O84f3sTOqCIMb2rCkeMh1O4zhi4euXobYg2+ShRVfHx+F0v+VBmCIHC4mZnrQmi7dDV9q337YBc0C67sXM7y+86iZsFvliGkf+TBya3MO5LByIX90b+xiRXXYOzyOdQq+H3qlTQ5jhv713H0rQOTZvVA69lxpi6+QtVxixie5z3hR7JgTGVSw6+wdNEBCg5czqgadmiy03n36DQztj2i4eDReGX6M2nWeXwWb6dvGV0ibh1k3oJzlOw/lNoF9cW6ftGCWGKMdWFnbBTvObVpGydvh6M2LUEt74I8PHOfgm1GMaJOKqumHaTivM10K5WT/6KSpRJ2dTtjj6YxYqgP9zcuI7xQe4Y2ckEjlBkJvQs6ZhITku8dYfNNB5btGYhzrrCoNPk9Z+bM4KJ9O9bk1SzIzSyYNG47BXvNZ1b7omQkvGTjxJXElu3OghG1cokFFRlJIWwYNp5X1f0o8vgm0lp9me7nmROnNQrSY+4wv/cSCszawdDyMq4ePswR//M8fpuMobENFZr6MWZIW9y+qTUjkAUhJxYy6Yo+CxZPwcNSQ1ZCMAu6judtk2nsG1kblDLi7++l88gQJu/sxYP5C3nu4EP/NqXRETS0hHvX1sPMzJyUB/tZejyWtsP8KGaCmK0lEPS6BiY4Fi+Bfugeuo+8+gdkQUe22A79ShbMaj0bvaELmNm2eA5ZkPiAKa0mY7FgH33le2iyMJyBo3tQykQnJzFGS3gWRtg5uVPU8V9ziPpXYuSfPfZ3yAI511f0Y+yLJlzY0BEr0UJQzasTc+i39DUT9m+libPkj5UuEx8w2G8dBXtPZnxz9xxhCY2aV0cm0HqlhL0XplPq7X5679dm7qwuuBiqubvUj+Fva3N6uR8O4se8hvSXx/DrsIoqaw4xqqaDKAyXI2KiJQqiKD9eZ1DnWRjmZhas69mL0EbLWNvZIw9ZsAzjtlNpnriRUZdKs3ejH65mwge+hqyPoZy7/IKi3hV5Nm8wJ4tPZld/r5zMgt8kC+BD4Ao6TE9g3qGJ1LA3zdlhy/7I9jETuWrQnGW5ZMH9itPY0d+MxV0Xo9tuEP1bV8TG1JjslycY0s+f5huW0KKMpViPKgjQCaJvP8nSSEOY3rIXb1osZW1vL9ENYVCHHVRavJiuuW4IP5IF7YdfoduKpXSs7IB21HlGDzpE5dkL6VDRTsxE0GR94s7NIHAqTMSOBQSYNWNKj0a42VugkxbMgnHzUbacxZjqaSzotRr7YTPp7V0MC0H5VaPg6YGFzA2QMWxKR15uWUBQsYHM7FIdR0GhXyMjPOgeb6U22CacZcYuJeNXDqCGSwFxl12dFcm6sfMJsW3KlGE/ZBZEXWBUvyVY9l7AqBae2BikcHDBQq5IqzJ+eJPczAINqqhL9B11jpr9WpF57QThpvUYO6A+rrbGQtoMspen6DM4gNrjh1HP1Rh9Iysc7AxRZKUQ9TCAeXMDcOo2nFEdq2L3hWBQxnN0xSJOfi7O4H7N8HCxQ5IWzPSpO9Gt2YmeZT+yZNp27LtPZWDTCtjpfWbHvJU8kdRguF99itiboKVRE/vgBk8zzKhSuSQFzL4RazlkwRlcWg2hU63SFMhDFjT3a43W3VMExhdn8CAhs8ACIXSoYm8wavxpinXxo02ROBbNOIB5495/kFnwhSw4jnX9PnTxLo+d8TeyoGbbRqjun+KJpgpDejShtJO5eN0J4Xe5+VpGufJO3N+9njNxOZkFb/Yu516BZgzu2FAkCxTxwSxbtIl491YMqKXHoUVHMPXtRYemFXEUUjbUUh7uX8mGu0rad6nNuwtHeefYlD6t61LczhAtTSZhQU+IVZihE3mJnVfUtB/UgfoVnRHWN+q016yfsYG31jXo3+t3Mgs6leD+RoEsqE+f9o0p8yfIgn2LFnApuRQDBrSnskAWLNtAnKsvPVr5fE8WVGiIh/I5/nc1NOvehvqVndDX0pAeGc6jl/HYFy+FW+ECX+36NJmR7Fm5hntaHnTv1AQPByPUglc9CfgvW88tTQla1rXi5vnrULIRnZvXwVUQ5MthaQg9s5q5ByOo1a0vXRqWw0IIP7+lWXByNQuPJOLTpwcdqks4vfgQn8zNSc1MRN+5Gm0aV0N6axdrTr0Xa+O/L0OQcm/3ElYci8e7f386NymL2W+4xP6KLFAkvOHW7dfouZSgXBkXzHS0UCe/Yc+WfbzQdqdeRTsUUl1cSpSmtKs12lrCR+dlNu8NxLBoCYw/v+bOvSckqITkWDVpCXFEJ2VjU74+gwb3p2X10ljm1psrM5N4H5eFobk5BSx0SI2L4PrJw5y4L8OnRzcaFY5hzapz6Hq2oF/PKkSf2MjhEAXVmrfH19MVA0U0J3Zs5ykladO4NKG7jvHewpMOfVtQ0lrvK1mQ4lSLhp46nNr/ANPKjejVqRrWAumpSOLqnj2cfaaiej13Eh7e55NRcVr1aEppBxPiH11iz4GHFPCqTynDUPadfEuJZt3o3aocRN1n98bTpBaqQYceTXEz1UKjzuLJyd3suR6LZ8tOdKxbEh1hKyG3Bjtv3BfcEESBw+e6NO/f7zs3BHlMkOiG8NqkEn6/QxY0tH4rZhZ8tvVi8OBWv51ZoErlzunjnL6fStXmrWlewxldLQ2y9/dYt/400RZVGdK9LOF37hGj7ULzRtUwigpky5HLSF3qMaBjfRwMtdHIYwjYuIEzL/VoMmQYzUtaih8Aoj6etlAvncptoQzhmlCGkEMW7LomkAV+9KtT5BtZcDeeImWKInsdSoJVdYb1ayBmM2oU6bx5/pTIFAX60mgC74ZjVqMzQ5uW+12yQJHwgoM7TvIo3Zm+I9tTxkqYo1REPbjA7r030SvfEB+naPYfCcK2YUe8JRGc8X9FkeZtaVm3FCaqT1zbe5irYXo0H9sPr0L6ovitIFT7k+BhLlmw9WYqLYaO/c4NITP6Cft3HuCB3J0BfeoRf/MkZ8M0+HbvQT03E2Fpg7YqiQcnBMHADCq3rk7602sEa8owpF9bipjn2lGqZby4dZqtey9jVL0743p4YSqUIggZDOJY0smxzZN94NqR45y8EYdjOTsS3qdToXUvOlV3EGuwfznusnLcELaciaXB+Jn0r/1N1E5IFT6wZS9X4osxeWJ9YgOOcvSxNl3H9KSqo0QUA0OeKNZKn3qQQuWGddE8vcyNpJJMnN4BV0nu2kaTSej1k6zfdB7jxgOZ3aM6uiqluKsmlCEIKfUZkUEcEDQLFFWYNbfDDwKHufX3QrKJsNgXxtZ36uvZxDy7xoE9J0gs05GRrapiKcnm9T1/9pwIomjnwVRIuMXeAxH4TBtHsxJmuWTBYQ5fSaDB4C5o7p7g4HNbJi3yo4QwpwmZBc9us2/zKWRl2zF+0K8FDj8U7cb8ma2wy+OGEHzxKKs336f82Cn4Goaxa9NZDBr1ZljTUgJbjLaWivg3Tziw5ywpTt60KZHI/h1PqDphKh09LL+KOGfEvOD05rUciXRj5sqRlLXQEoVcRT0CbV2yk97mahY4MGvNIEp9p9IvYCYQvIK4o1AalDNWhPIgRXKUqFmwK0iPIbOmUPVrSr2KxMhg9q1Zz0PdJqxc2gmHLySTLJHnl0+ycFsk3ZdMxMswOk9mgUAWbGX3axvGTxhCaYtcsuDQJnZFF2N0M3OO7LlH+R4j8fMqJM4R0uQPhD64R6y+I5afb7Dy2Ee6zZ5B6+JmYjmTkB3x49pYsFkU3RByBQ6FEo8vTXRD2Lb0O4HDMSueixtobYrlChyq5cS/ucOWRet47tyBjdNaIXt6jgVLAnDuPJrRrUqjlzuuNGo5n1/dZ9XM2dy1aceuBV1QBZ9k2c4g6o6ZT7vieWSCc8mCNdOWECdolo2uJJIFSxbtp2D/FYyu+WuyYOKMAHyW7KC/h4TYkAssWh1A6X4LGFC9gChwnZn2gYe3nqO0sCbm8k78M2qxaHJzCkn0SI19xJIFezFqOIihXmksn7IanfaLmNXURRSUVGQm8vjEGib5q5k6vQPh29fzwrYjS8bUxlAQoZRlEhV0l9AsYwpmPGDl3g8M2DiPmrY6YqxMj3/J7umzuevanS0TfL/TLBDKECaN3YZjz3nM6lgCeWosZxYv4opebeZObUcB4eNIk01y1E3m991E4QljsTm/jUCbFiwZ3xQz0bVNTuLr84ztt4my8zfRx1FGipENjrbGSBPiCHt8kc1z9qI/ZC0bupT9+pxFsuD4QiZe1mPB0qmU/z2yYEQoUw8P5+PqeVyzb8fS8Y3Ecwu2kklhgZyLscTD4AFTtkcycu5c6rkI37lq5BnvOHsyFPfGDbF5vZuuI67RZf1vZRbEsLtvJ7bYDePqsg7opgQzq/UsdIYsYHY7wQ0hD1kw/yBjrS7TtO8dRh5aRDMnIaNUg1KWwO0jF9HxakFNt9+2Dv2zH/v/7nG/a52YEe7PqFkXqDxyDN3K2qCV/Y4Nk+bywq4LS6Y3w/KPFIHFq0vnyoKpLIp0ZdGsPrib6aKV/obtE5fz3Gsoa3u64T9/NR+9OtLHu7i4Q5f8dBe9xl2g8cTpdKsmqD8ncn7NDLa/KM/SdYMpLvTxw50rPgYyqPPsPyALlmLYag5TK31g4ojdWHUbwvAG7hjqyri+ewW7X9kzdWprnkztw3H3yewa8MdkgTrpKQsHr+Rzo96Mb+2JhYEOsbd2M6j/KkzbzGHDTE929unH/YrT2d5Lj2md1+M6ejq9ahfGWJPMnb2LmL4zkaHbVtGqqJQLO0/yyak2HRuUxszgh/tUvmVZt9488ZrJku7VsEm7xZCOf54sMFLHcWj+PG4pajF4SGMKW0j4cH0vyw5G0Hh4O+K3LiCoZD+mdq5GAVM1L6/tZuzi01QesoKxTQvxaPNcjr0rQb8RbcQUac3HhywbPYaDqjpsWTUe8xcHWHYumY79/PAqaoN2QhCrlh+Car3oW0PF9lm7yfTuyMAm5SlgrEPE1W2MGrkL2w5TWDimKYWs8mgW/EgWGOkQe/Moi/c/x7NzV3w9CmGil8H9bRvZElmQcWNbI3l0khWno6nTqysNyhTERBnPmbXTmbk1keGbZ2L/+hyXY6zp1q8VpRwt0U95wZKZ+5F4d6BXM09sTHIZ5OwP7F60gBs6tRjVrR6uthKiA/cxZc4lSvYfhZ/nZ5ZM3fGNLDDW8Np/LyvORFG9aycaeRTGKDOctQv3klXGl4HtvHAUyj5y22+RBYPXh9BsQB9qqMLYciAIV8FWr7IblgZSHu/bwdYwE1H1vJLkFbMm78ewXnt6NquKs5XhdyJP38oQfocsWP+IWl27UUUVyrYjIRRt2oqW1d2x0nzgyPZdPNMvR/82lXM1C4owYpQvSefXceBDUfp2b0ZFVxOiAvcxa2OgSESM61yGN4c3cynKkRbdfPFws0YVfY81M+dwSlGROVMHYP3+EvvupFC3ZWtql3FC59N9Nm47j06ZZgjfVWe2+5NR1ptOTSrjZKHDqyu7mT7tMOaNBjB5eMvvNAt+zCz4l8gCRTzHVy/n/CdnuvdoSRWHeLau2MSHn8iCMxhUbEab4hrO7blIVqlatGtcBWeTTC4f2E9gjDmturSgWoncsgk0fH58hOlLr4rK8T1aVcPhqx2YhuhrW5m5+y1VWzfC6sM9zgRLqdWqHb6Vi4iWnvKEd/hvP8xT7eJ06NKYikVyykL+FFngXYyEm7tZtPU07xVu9Bzcl0bVixJxZjNrTkdT8xeZBf8OWaBOecPBNTu5J3MSRUyruhnz6vYZDgRGULJuS+rYJbBv53mU7rXo3LI2zvrJ3Dh2hNtRJtRr34qaHgXziPppeBF4gB0P5dT1aYJvhe8tpWRxj9i24TSpDp6iSKGLuQ5vb/lz9HI0pZr44l3oI1tWnSW7RH26datA5KFNnI82x7ttO+oWNyE29CrrNh0m1akxg9qVI3j3UWIsKvxEFiQXrkW7FmV4cfgwN9OsaNSuKdVdLUkMu8H6BesJVpelR9fKxN1/grRgFdp18aawdjz3Tuxmz+U4KrTrRgX9EFHErGTzHLLASPaRm8cOcSVETeVmzaldoSCK6CfsWT7CnYUAACAASURBVL2co++t8Rs1mlau2dy8HYbGsSS1qpeiQB6ht7+DLPB1iGHjhtPEmnvSu39zzF6fZ82ua78oQ1ATH3yTvUeuklqoMh1b18HFSM6raxc4fvczxRo2oYZpIg+eRGFXsYYoJKWT+pZT+w8RGKlHkw7tqF3Kis+h19h38DaaIvXx69mQQj96J6qTuXnwi2bBb5EFBzl4OwHPRr64fH7AyfvJeLZuRTNPRzIiHnHsdCAZDh7ULSzl6tWnmHh1+UOyQNBaCD53hkNXIynUuAUdaxZDOykS/x0b2BkQS53+w2lUKIr9Rx5hW78tNXXe4B/4mUqdOuHraU1yxAP2b95PsLI0/Sb1wTk1lNtB0ZiXropPZZfvVen/BFnwUFaENg2ceeZ/js/23owa0pJvrnRKoh+eY8e+y0iLeVPH4TOnL4Tj0qgD3XzKiSLNsoRobp0O4FaULj49OtGwzI/psF9mHAWxjy+zY9cursQYUKuqD+37dqaw7B137z8ixaQ49Wt6YpPHulAQOPxdsmDrPq59dqFvRzfuHTlFrGtTpg9ths1XGYdsIh5dZffuiyiL1cLbMZlTx59Q2Lc7PX1LixsV2cnvuRdwlptv9Gjo14M6xX+2AUyNfMS+dcvYfk+GV+2yWIqaBTnGDIZmBalQqzalbRUE33iK0rky3nVK8M05VUbkw0sc2HMe6vVjROOiZCVFcO7wLg49yKL18NGUi7/J/kPvfiYLLsXTeOIInGKvs3t/EDatu+JXqwjqpGiu7t/EugMv8Bo0g4n9qn2nWfDFDeHXZMEx1my9T7kBfSkTd5nNVxX0njmGBkW/fQgIO+9XDu7ieIgBbXvUICbgAA8UFRg6oi0lLI3QqDJ5F3qLA6fvYVSpLSNbV/7JmlSwTjy3cxnzDr2loncVChrlZPEJmOlJrChRuS4N6npg8ZN14nuu7VnGwp0Pca7nQxFzHVE/Qij7iY8M42mEivpD5jG1q8e32K1M5829S2xZ94CqkyfSwOrjnyALNrArrjxLh1Tk3q593FS6M2RgK4oYZPHm8RV2nHyGR/tOlPxwKUezQMiysE3jztWrxEhK07pBJXH8f2l/hixY/8hNtE7U3NpFn/H7cajtTVl7iSg6KpQqvHn6hFhNOUYtnE67SrbI0z7z4NRu9l2KpUbvPjStVARjLRWZiW+5dGwb+04HY+jVjcXjOqB8dIJdp2NpMXUyVQrk/TJRkhTznG3zl/PGxY8lwyqTEXGdZb9JFozCKzOAL2TBgIrmpMe/4ci2zQRRibEDWmFLGm/vHWfNiTgadmtG2qVt3DBux4rhNdGXZxASsJv5a+9Sfdw8hntbcnnvSk7FOTNmRDfcTIQMvbusmDyTY+k+HN4/Ct3r+1l9IZW24wdRv5AeqTFPWLvsKIY+PehXRcH2RbtQVurNkK4e6MkzeH1pK2Nm7MHEbyVHxzX8SbPgG1lQEo0ii+h7R1m6OYw6Q4bS1MMSheBycXQTe+8WZvKaHmhubGfJ7g+0mjAc7+KmKNLec27VVMYdT2bsto1UfbaTZe+cmDGpJ0UMVUhTw9k9fhmf205nfquSf5EseM7UM/Nwfr6D2ZujaT1lNA2Km5Cd+JJdU5fxxns0C5rqsmzuOtJLd2BSdy8MFFm8OLuamedMWbxuJAUjjtBj+AVaLVtAt/J2fHM0EHd9UMrjOT62B6sN/Tg/uyU60nDmtvkVWTAJszmHmFQ9g+2D53K9ZBuWDPLGXKPk3c0djF/9nvHbFlDX8V+xuPx3aYFf//53yQIh/ej984sc2XeRZ2FvSDcqiVdDL3xb+VLCMqcO9c80Vdpbjh0/y91zV4nI0sW6SAk8yzSgU/faWH24ypQtL2jevw/VnYxF9gvkvL18ggOX7/DkxTvkeoUoX7kM9dp3p66b2Tdl8zwnV3y6xSi/+Rj2WsbcNiZs6NuPsAaLWNWhLBKhDCHxERPGr0DSfBpTmhUj+fVV9u7xJzTsDalqS4rWqEOjlm2p667g4Ag/zpSYwLa+1TERyxAiWDx+Cu88R7O0a4Uf1M81JLy7xb7d/jwPDiVB7UrtukV4de0u2aU7s2BiWfYNGcZDj7FsHFSNuOsH2HH0AmGftSjiWY3qHtY8PnGaaKdWzO5VmMU9RxHuOZp9C9tSyOzHzA05Tw8tYNrq21g17MqY5gXYPOYoFebOo1MVR7GEIeX5MabOOEft6QtooAqg+9gbdFo0j7YV7EQ9hMy4cC4ePsa5Z8/5mJKFmVt1WjVoQZO6xZG9usDqPad59DIOs6KV8K5SgqSHZ7mR6MaoqSPwKpBO4MFjBDx5TNRnDe7VKmET84QH6S6MnDGKKg4qQq6c5GDAPV7HJKBj5EbNZg1o4VsXZ3MDPr++xdGD/jwNDicVV6rXKMiLa08xrNqZSUN8xA/qL2NK/v4yE4evwqLbTIY09aCAkS6o03n28CbXL1zmQcg7MnQNKVykLh3aNaNyKXskJHP3xmUuHz9HcEwGFg4elHGVcu5UPO3mTaJdSQVBV89x7MJD4pJkWNm5UrpuU9o0qYazlVGecaUm/uUt9m88wr3X79HYlqdBnWKkh93mxnt7OrRxJPDAJVy6TaB3o/LYCqJfikTu3bzK5RPnef4+CV1TB4rV8aV989q425rmKXEQNAvOM2e1Py4tB9LBq6RYhpD85CAjNofQqFcfWlSw433Iba6fv8yD4DekoIeDay3atvKlerlCGOumcG77erb6B2Hk2ZnxA3wp5WD2Nd320/19TFz7gOp9BtK80Ac2rT+JpU8vOuWWIaQ+P874TY+p1rEHras4EvvsBueP+fPkVRxKfWtcqtendctGeBRS479yCWfj3Bg0pA3F9d6wY8tBbjyLQF2wDPWruBHzNgLt4g3p27QqjpqP3DxzloAHD4lKBNfypbGMCyNcVQS/YX7UdNEj9OZ5jp27Q3hUAtrGTlRr1IDmTbxwK2DEx9f38T8WwIOnL8mkMB7lbXn74A2mlVswqFd93PPUpmZ/esjyedtJLtmSvu2K8WDLKp5Z+NCrbQMx60GV8Jw16/aT5OxDj+Y1KWqd1xtaScSdE6zZfIhwHQ96d6lETOAF0oo0oUvzuhSzNkAec4dFG/3R92hKl0YV4MMjEaP7T1+RrjSmoKcXjZo3oXrJQmIKaU7L4v6e5ex8aUm7zm2pW1rQW/nWVPGPWDptO8mlm+LXoiSJ4UHcunmbkLexpGZqY+9SjFJla+DToDruou5Hzm9lMXdZsewYWcW86dHBO7ekQsmLs+tZfjKJut270LqOOwbxQSyZvIpXNnUZMqADlZwNCD6zk03nYqnetiOthN3Rrxck4+GBlaw7lUBtPz/aNyiN6W9lFiQ8Y9XCXcTY1qBXD1/KCNaJaEj9GE7g+YsE3nlETIIC6yLlqNnEF59KJXAw1RDz4g4Xzlzh7uNXJCnNKFapGk1bNqRCcSdM8+hACdonoYGH2fNYQa16jWji+YN1oiabT2F38Q+4xPVHr0nL0qGQIPLVsDG1KxbHXj+Bi7u3su1kKI41W9GhrgOvH1/j3K0QFGaFqFTRA5PkVzyKyKZiTU8UIa+QO1aiTc+mFLfSIysmiP1bjpNcsAZtOjWhgPQ1gefOcS3wIR9SJbiWKIIm+ROJOm606+mLU3Yop0+cISgiC7vi5fB0t+L9sxASTFwobSPn5Ws5pZu0p3uzMmIdZlZ8NI+uXiDgxh1eJypwLFKUAtJPxEitaNi1G56aZyxYdgotz5aMG94a9zwrYbXw0bl1K/4vdGjq14tm1Zy+1uDL456wc+0B3hp70r1HZV4e3M31BHvaDfBFee0wJ54pqN+zJ63K6HHj5AG2HbuFVilvfMsYE3z/BTqlGjGoaz3s8q5DVBm8DXvMpdMBPHj8knQ9cwoXrYhPg0bUKGfBy/s3eJ5gRLW6dSlbULg7DRmxr7l3/RIBN4KI+JCFuZ0zFer50MCnJqVsv8m/fX0T1CncObqLA7eSqdqhB5WzbrH3RgQuDXvSu7YrWuoMgi4e5vCdz5Rv0o32ZbR4cOMKAQHXeReTgq6NK+XqNqJRvWqYRV5g1/mnWNYQSOicMoTwmyfYc/EVhWp3oX+Dot+9g8rMTzy5H4j/6au8iUzByMGdQpZqomMUlGrQjDoFYzly/BFWPj3pXcWAe/5HOHXtKam6NpSr4IGNTiLPgj9RqJoPHgYR7Np3n0ItBzJ9UB2+c4LPjOHc/p3supNG0wHD6VHtWwJ9Zswzjuw7yqMsW6qUNOR1cCzFfHvT3et7SzrZx1CO7zrE7cSC9B7SDIP3Dzl35Q6v3kTwOUMLK1tXylWugVe1qpQv6/CbjhoC7qqUt5zYsYn1/gm0GTmW/s3c+fA4gFVrN/PGphnzJ/SnjNW3AKDOiiPw0A52BMThPXKSuPP7pUk/hHBk92Gux1hRv6YNzx6+x6NNVzrVcPpuTZgRG8rp/Qe4meJEnwHNMYx8SMClWzx9F0lqphJzB2c8Ktemfq2qlCni+DXe5V1Tpr1/yoG1s5i59TIZiu9XmxZOHnQeNp62xTI4sHA7WTUHMXNKWxzzxJbs1A88vnGanSevE5OhQ1GPipSy1eXN46dkFChHbTcJz25+pPaEUTRxN0Wd9Ymgc8c4duUzDSZMpI5NJqEPr3DixBUiopLQK+BOkYL6RL1Ows2nM8N6f08WxDy/zvYVu/jo1pFZk5th8zWzIIWQq6fYtPM+ri2aYfvqLuHm1Rg+xJfvdDKzUwi9cZYN+55StssA2rhLuX4mgNuPXxL9OQmNsTXOJSpRrUFN6lQog53Rz0FbcDW4uGsBYxYf4GPmV6U/ETxDa2cadZ/A3Endcf5BF1KeHMONvcuYNG0rL3OysnOanikOZbwZMKgfnVt44WicN3irSXkfwsXDh4j17EvfkgrObl/HsbSKLJ5Uj8hTO9n/tgCjxwyglJBZkBDJxcOb2fuhHKtntsHg40sCTp3hrhBrlYY4FPGgqm8rWle2IuzCXladiqfj1PFU1Q1l9ezp3LFsx7bZg3DLs4GvEgQOA7Yzb+Nzms5bSr+qOfX5QpMmRXNp1yq2PHFl+dquaO7uotuAuYQlynKP0ELf3I7yLfozqX9n6pQvlCs2qyE7I4nwOxe5GBTC66BnfNI1EXWAvMu5Yaz5wNPPRrRp1oC4czs5HVWCaXNafSs7ye1dnv6Zuyc2sHjPA6xrdaR/I0sCthzDvvciRghlCIoMIh+dZe7Ox/gMGE4N6UVmzL9InTnr6e1phUaVTWr0c86dPoX/zXDSlbo4ulWiaZdm1C9XmPhnl9i29hgh8emYuFahQbWCxD6+ycOkooyeNwRPvWgunzrKscBQkhU6FCxbicLyEM7HubN06SjKSuK5ef4MF05e411KNqa2RfFo0ooOjarhYKAg5uktTp84zfW3segaFRSzTVOu3yC53lBWD2vwTbNAcH94FciMKXtw6DqNKW2K5+6OpxF2+TIB929w63kUOnq2lPKsgm/XttRwtkApTeTRydOcvXudZ++lOLqXoZStksfnnlNlwRb6lEjg2MFT3Lt4m/cqbQydSlGnchPat61BgTw6UUJmQeipZUy9qsPcBZMol5tZsKT3FCIaTmLn0FqiZkHCg/10H/OcCccXU8sqTfz2OnsnkMdRiUjsXKlYrjm9enpjb6Qh6eVNjp2+wKU74ci1zSlSqiK+vTpSv5gN2alv2DJnLgeD06nWeQpz/Cp9w0KsnFQQFbiJUVOPole5KSMG1CFw/HKUfWYzo01uGUJSEDPaTcN0xi4m17Yl8+Mjdu4+w/P7j4lTmuFatgJVW3YRv+1+Y2n2fUD8H/7XH5AFwtk1yDNSSE7NQK1rRgFb818G9T+8TrWclIREMrM16BqZYm1hhq6WjLu7N3MzuyT9/HywFEsdvjThZU0lMTUTlbYEqwKWGP2eoKJQ85spBQNjjPRlvHrwmEzbMng4WYgpghp5Ms+fhaFXsAzFHQWfYlBmpZOUko4SfcysrUQSQAs5kY+D+GTqTkW3AugKZRPKTF4+e4bUqjhlnK2+s8H7crVKWTopKWnIVXqYF7BCHxUKlRaGhjpkZ2Wh1JFgLAh9aanJTEkQJ0s9I1OszI3RyDNIlWlhZiohOzMLlZ4hJob6ucTJ98hq1NmkJSQh0zHGwiCDkMdRWJbyEHeXBcXi7LRonod8wrZkGRxNtUQbLH0jY/R1v3ibg1ohIyUlBalCjcTUCksTg68pbsKzTkrLAj0jLK3M0VfJSc2QY2AiCIoJxdVyUlNSyZKpMDC1FMsRFAoVuoaSHFzUSjJSU0iTytHWN8HS0hT9r6mBgqpsOqmp6WSr9TG3tkBXo0Kl0UEi0f1ud1ywPMrKlKKtb4RE0K34ykwJ6UCpJKdLResaMwtLjCU5nr05TYU0JZmUzGzx/BaWRqhkCnQMBG9WQclbnnPvciU6wt8tTNHX+0XJh5AmlJFOalomCh0JFpbmSLQUpKXL0ZPoi37gOgaGGAh+sXnOnZWaTFpmtoifubkpEv1cz9Y8j1GR8ZGwlx8wKehGIRsz9HW0kCe/J/htCvZubjhYmojpv/LMtJzzo4uJubk4JgTLUvGtVEpJSUknW9sQCzNjDPK8O0I6VaZciZ5EgrY8kZcvY5HYuVDY1gIDXS2yU2IIiUjEurArjtYCkaFBlp5KaoYUtbYEc3OzHN9YLcFKTUq2Wng++gjwKWQZpKRmoEAfc0szsT5VSA3U19XNec8EQaa0NDKF8WFiJoo9Cuy94FGrI5TWCOMjLZWMLDnoG2NhbiKysrl3hUKaQWpaBgqVHqZC/1qC8oW26G+bN9VXo1Eik8rR6OhjoKsg+uVL0vRtcSlkj5lEB408lTevI1GY2OHsaIPxj7akGiWZwnVkC++ohk+R0SiM7XFytMVEqB/NSuDVmzi0LR1wsrfGUE8LRVY6qemZZKuF52GGsaHBD8RljvWcQlsPA319sSTp+6ZGniVFiS4GAp7aamQZ6aRlZCFoC+kbmmBmavwDSy1UJyiRybLRaOtiYPBNiFOVLUOarUHwVdYXMBS8jmUyVNq5/rxaGpSC93C2Gl19g5xj8sRXpVyGTKER/2bwi3H69VDh/NJs1OL59XOU0XObEEvS09PIkmuQGJthapIbB3JGKQppJmlpGcg1upiKmP1gPZt7nEqRLXok6+npiSmfPzcB24ycvpRaGApjy8Twq1+yYJ0k/E2YK0xNjdFRSUlNS0eu0RGflaDnIsuSo9FI+RTzCbm+FYWdHDEz0EIlTSIqIo5siTWFnOwx0dMS64czxHGsQWIiXLeukIWJjp5ujh92ZjrpGTK09I0xNzNCSyVHKljYibFOO9dL/BveamU2mRlpZEiV6BuZYGIgpMCr0dbTE8XrpMLz1dXHUCK843mnQTXZcrk4PvQMDL73l1arkAsWXlo6GBjoopLLRZs2IT6hkCO4h335jVopPKcM5GrdHItOYZtRRw+Jgd4vFiJqsrMyco7X6GJkYira9KVFBRMY+Awt53LUq1ce8zzXqVbKRbwypCr0jHLH8W+K9WpQZsuRK4Wxp4c8MYb3nzMxsXfGxcZECG4kf3xPTKIMCwcXUctGWDRnZQiYZ6MtMcbMzASJnhaZCbFEfkhBUqAQbg6C8JqatPgY3n9Mw9jWGRe7n2s9hblFKvaV8/xMTY1E0UjBWUl4ttnZSrT0JGLsFsZVeloaUqU2xiYmmEh0kMtkKIQ5S18HpXCsKOL5QxagRo1CLtyjGj2J4ffxWZ3jmS54aQtDXS34gRtIfnZCyu0jW6URrSz1BXstWe77pNRCz8AQUzNT0WL1j5sguiVDlq1Gz8gIiTAPpH4k5Ml9ImRmVK5VD+e8vI5w7mwZciG+GP54/Sqy5dmi6JeOrhZCBYAQF8S1Ut72BQPh74YS9IQ5TYgHwrgSnr3EEFNTs59j83fDXynqaEhF96vvuxf0kAwMDSHrE8G3HvJR7ki99lW/J22EhF/h3UtPJV2qQt/YBDMTQ5DLkArPJzOZD5+k2BQrgaOZ8I7LSPoUQ8zHbOyLFxfL9oT4K87F6TLQM8bM3BhtjVBWo42B5PtNM7VKgVwqR61jgNEXPay8MU6mQEtfDy2VCi09g59ivRAzRTtJWbb4d8G+VK3IzpmrpArxnRVin7mJ5JfrQzHqqoWxJyVTJsS7HzET4oMRRpJfrC/F5yUlM0smlpJ8fZrCe2FghKmh/i/t0pUZn3h8M4AjoTaMH9kYC4UcmRA3dNUkxEUSnaZP8RJumOpribXlH9+/IUZmgUcZodxQg0ohIy0pBalKW4y15qaCULjgOS8X5yd9Q0N0USLPkqHU1sPY8Id7F/TGFHKkMiH2CGP72/yhEe9JhkypjYmxARqFnIxMKao8wAhi1BIjk+9czr5Nk2pxzZOaIswl2ugbm2FpZoS2SolCpUSaEMGxPQdJqDKQCd4FfzlvqRVy0lJTkaGPka6Ud69jMXYpQ1EbQ3G9nJkcR/i7JOyKlcxZs2dmi/dh8GUeFHQcsqUkJ6ciV2tjZGqBuWmOMLugLyWMzRRhzS6ut83QVctIS89GIsQGPS2E86ckpyBVgsTUAgsjbTEOGBgYiGt2IR5mJCeRLlOha2Aqrtm/utMLawppRs73n7Y+ZhYWSNQKsrVy1oTfTVUqBVlZcrQNDL+LScIzkGWkit8VWjoG4ppdiKNfmkYjaJwkkZIpWPaaYGlmgkaahdowJ04Ja8rUxCQyxJhhgpVFzpr5+1CjJCXuFaEftShXrgRCRbFKnkL44xAyCpSkarECYhlFdmIk90NTKVbVE3uJoAOiJistkeQMuahHYGVpnqdvjTheExLTxDWbqYUVpkZf4rwGlSyDxJQMMLLE5qeNXSGTR0lmYiLpan0sTeHtkxeoncqJws+ija8iied3QtEvUYWSdjmbWersLJITk5Cp9TCysMTS+J/PKPiC858gC/54GvqrR2gSn7Ni7TGsmwymWyWbn+v+/mrH+b/LRyAfgXwE8hHIRyAfgb8HAVUmobcvcv1VNqVqNaJucYu/p9/8Xv4hBDSkx0fz+tV7sCxKuVL2XzNW/qEL+ounVZLyMZKwl3FIXCvg6ZRny/kv9pj/s38RAY2CpKgXXDtzC91aHWlRXqit/+9vwseooH+xM0BF/xndcfux3Oq/H4L8O/z/CIF/lCxIi3zIjaepVGjqjYNgpfb/EfD5t5qPQD4C+QjkI5CPwP8FBNSyRF4/f0GythXu5Upj9UO98/+Fe8i/xrwICDu6QnaAWtwJ/L/7OIVdVwXKbA36Jgb5a8h/aJAr5RnERIYTmWRC5aolREvq/+4mZFzHExb0iFjbKviWyvHKyG/5CPy3IvCPkgVCypaQgq73XfnBfyvU+feVj0A+AvkI5COQj8D/QQQ0atFzXVTO/1PCxv8H7zH/kvMRyEfgLyMgpMQLJYfo6P5SV+wvd/wf+kMhfV6pUKOrJ5QX/4deZP5l5SPwNyHwj5IFf9M95HeTj0A+AvkI5COQj0A+AvkI5COQj0A+AvkI5COQj0A+An8jAvlkwd8IZn5X+QjkI5CPQD4Cfx0Bjej7/e9v0wj9CO3v6Ouv381f/+WX68/pQeuHnSvN98JlWnnEyP76KfN/mY9APgL5COQjkI9APgL5CPyEwD9PFghKn2o1Wto6v6nu+rc9N0H1M0NQ2DfGUHA++MtrUjWyrEwUGn2MjL4p1P9t1/kf0pGoqp+rzCooqQsrVGEJri0Cp0KWkUm2tgQTQ8GN4C+D+b9ztxoNarUatLX/0WsVU/UEvXTtv1ujQ1CLz0QuOhcY/Iai/J+BWlCwlyJXa4n96P5Smf7P9PNPHvPlY+rHj6x/8pp+fW7B0SBLrhZV63/XkeA/4NL/Rz/ANRqy5VlkZAouKoaYGOd1Vfh2819cMFRaukgEBfa8KfHCO65SIMvMJFMqR6Wtg6GRMUaiU4uGbEFVXZadk06f8w2eY9ouNG0dDCQS9FDlqOELCveSH90uBEHlbDIFRwtB7dvIUCyh+xr5BOVt8RxyFF/Okdu9luA8IKg76+e6p2g0KOQK1GijZ/DNUUWwXJJmZuRcv+iNroWOngEmpiai4r7gPpGZkZmjDi9evhZ6EmNMTYy+U9wXTiuoogvHaGlp/xtz3X/AwMu/hHwE8hHIRyAfgXwE8hH4xxD4x8kCdfIrjpwKxtWnEZUK5Vga/k81dewVundeQeEB85nZoQyS37Ni/L2LUH5m89iR+Ct9WbuwHYX+S4V1UoJ24zfqFD6zl9LLywlZ3Cuis8woVtQeY904NvTrzwXbPqwe54uTleF/tLhQZlww126/x7lqTYoXtOBPuU397QNRyovAC4RrF6VOBXesTf5OW5Q0Li4cw8rXJZk4sTs1itn8RXXrFC4sWcDOSFuGDO9KNXf7X1gA/u3A/K0dKtI/8zYqGWNbB+wKmP1sSfa3nu3f6UxFyJm1LDoYS92ePelQvzSm/6nCUKosPkRGkaZthoNDjj3l39nkiW/w37+XQ5djKd2sIz3a1cLF0uCHU2hICg5g5pwVBBvXZtKYQTQsa/PVdlMa/57nQXe5cv46T19GkGpijmvRitRv3JRqReDClvks3XKK1wmKHKLgSxO+qK2K0n7oYLx13nFk/wV0Gwxh6qieVHfK6yenJubOIabN3UCwphqTpwymRU2Xb+Jwqs9cXD2f2Yu3cy9e+t0HumnJugybOJ0hbWpio69BnfKaY9uv8cmkGM271sHFVPAu1/Ap5AobVm7jSsgHjKwkaBQ62Lp60cmvEz7V7Ai/sJvV204QHg+WEi2ytU0oVrMVfp1bUMXV/NstqdJ4/egJkekSinmWx9XqRyz/zqeX31c+AvkI5COQj0A+AvkI/Lci8I+TBarIs7TucYiG8xYy0Mvx+52ivxl1Tdo7jh65g3ml+niXsf3ZF/jPnk/5iQ0jh3JG2ZxNSzv+15IF0rinnPR/KNMHVwAAIABJREFUSZH6jSjvpEPA7L6sflGDFWt6U8Zew6NTp3lt7ImvlzsWhv/Zesqf7+1hxvJb1Bo1ieaVnDHV+x9kpX5zHCVxYsYIDhs0Y0ZvX0rY/502T3Le3rzAnaQC1KrpgZO18S/80//MAE/h3MK5bIuwZfjo7tQo7vAvkQXfdp+FXVFxX/N/NhU8N9tF/DLLTT1PfHSAkQsuUabDQPxaVMHO8F941l/6ywvVv5Xm/asshy//pyH+5UNuPk/D1bM8pd0KoP/jpf5b5/4zz/vPHaPJCGPT1IX8v/bOO6qKa+3/nwOHQ5dexAbYFRsWQLGACgiIdLBg71ETazQaNRp7i7137BULCopdYwN77wqIiiJIO/235oBRc83Nfe/Kzfuu353zR1aW58zesz9772HmO9/neS4YNaF3/ziaOZf51w78l36l5v6xLSw9kEWj4BAifKti9DXpUZNN8oqVrN9yiIf5FYj67hu6xjTFXtDc5Fkkbd3C0bvQKjKM1g2dMVR+4GZiPKsPPKeqry+1rHJIS7tNTkExrx5cJ+1hLo7V3ajjYovUzJa6TRtgkJbEuvUJZNr7MHjUN4S3qYXZxzlRZpGyehPxCcfJtPekZ8/OhLd0+UwsyCJx7lTmbk3F2K0BdStZoacRHE1ajOwr08zXh3rlzcnLuMuZ/VtZu+cxNSP6MXJQMM5mgnOriNSjW9l1Q4lH6zA61LP7gp664BnJ67dyT+tKm44RuFn/gbKkVfPqWhK/zF7K7TLefDtiIL6uQm1n8SMSEAmIBEQCIgGRgEjgf0bgbxMLBEukSqVArlDpsqUaymQ6i7PmWSJhvXYR+NMkejS2RalQomdggKGB7Lesy1ohE7NSQbFgD9U3QCYz0B0rEWyfao3OZqnVKJDL1UgNZOgs84KdtFiBCn1kMlmJXVSey5PHGeg7OlPe0gQ9SYk1XamzjWrQl8qQCTbRUou4VqNCoVCgVAlhElIMDYVz0kOiFsSCwaViQfRXxAKhXTVKuQKlWoueVKazGAvHCp+S8ShRKJRoJEK7Bujrl4RhCH0qNRL0JRoUcgUarR4yXb8SNAI/pRqJvtCetOTf1CpUGtCXaHXnqtZIkMpkyKT66JXaNIT+NEoVcuVH26tMZ1P/GDrw5TgNSs9HD03hax4+y8WybAWsTfJJmDyYRfcbM31Od9ydTHj35BkFBrZUcLJCJhXmQI1SqUSpFObYAEOZMK4Sm65GJYxVD4lGoztPwX4rjEsq1f+6I0ErrBeBkQoNIJMZ6n4rnPPHtvS0GhTKkjF//P5jNISOi1KYOy0GhjLeXdnJ1F/O0HTISIIafi4WaNGoVKXnpkahFP5fH5mBwBdUwvyrNejr1pCQ5bfkyUE31tLvhPnV8S4dq/DQKvSvOze1pPRYYf5zSJg0jF1GwfwQ1xZnCwPUWgkGwnouHRvCuNVKFPKScRvo9smnudZohfhkDSqlUjfvuu91x2rIyXjOm2JDnMrZYWokRasRymPJUZSuXwOD0n2je67W6DgKfNWCldlAGJ+wZnJ1YsGaUrHA6wuxQItaLWQ8FiQArW58wvoU2jUw0EcPJW+eP+Ot2gT7MlpePMtC37oCruVsEF5EC7xUwn7Q/V4YU8keVgkDkUhK1r5ShVZPiuyzc/3IW7celCokesLxJWOR52Tw6FUxtrZlkGen80ZpjMGrs8xafI6aET3o1qEJ9saCZqGPVP9T6JFWWB9q0JMK8/LpCb3g9TOevdNia21C/ut0cvWtca7ohIWRHkqh1JiwtGUGurUg7C+dk13Yz6XnphGuNwZCP4JIogfydzx79haplSOOdhYY6oM87xUvMnMxsXGkjF4Bb3IVmNnZYSzPJv2tGitLEwqzM3mvZ0mlik5YGul/tW806t8s9cJcCmz1BS5SfdCtv49r+ct5V6sEzsK1QL+Eo1RPJywJcyvY2oV2hXnQ7QPdtRbkOTdZPWkml2WN6dEnDu/KVkgk2k/jFtZx6bx+PSRJ2BOaknEI12zhOq5bAxK0qkKuJK5jedI7PEMjiW4jlN76xzh8ecZFFq08zHsLe0zfPCLXsg5hnSJoUt6U4sxLrFyzi9c2nnSMaEdNO1mJSJVzixUz1nLXpD5xfSJpUNZIUBa4cTCe1YdeUDckipi2tTHVLYEcTq6Yx5qky7xSW+LhH0VMVBC1bEscQO/vJLNy7zlu3n2C2qQqwbGdifidWLB/7gw2pEoJHTiITi0q/e7apuD147tcv3qNq5dOkng6m9odejFsQCAugligfsvpHes587oMzYIjaOxkpFu3wl4Q1poi6zo7lyWTY+NG+64tcZBJkOhLS/beb2FgWvIzbnAo+SCJyRcwqu5LTLcetHIRxYL/2a2R+GuRgEhAJCASEAmIBAQCf4tYoNUU8fTMCXan7GP/iZso7arTrk0o3XsEUPbVUSJ6rKR8UDBVi66wN+kSakc3onqNoF+basj0lKTfSuV4SgLr954Dp2r4+kbQOaoNFRTXGTF7KxY1muKad561Oy9iUc6DTn1DcSh4RNKerRy7J6VhUFdGfhdMxffn6N5lIRX6TmRceE30CzO4eOoIu9ckkPq6mLKuHgT2iyXEowbmqhyuHd/DsvhD3HvxDjOrqrSI7URMsDcVTHNYLjgLlIKz4PdigRZlXhapSftZf/gotx69xqS6Dz0jO+Dfwo0yMsFqepwdmw9w7Nw18iSVadUphMDA1tR1MuXuvumMPmdNXy8DkvYd4tZDNd7hMfh7OpF+OoEtR68gt/Ciz9BeBDeuwNXNE5l4SEpY6zKcP36aJ9lFuHiE0TMiGI/aThhK1WQ8TOXQzh0cOi30Z0NDn3BiQnyp7WqDgTqX22cOsHrTIa49ysLIrCa+ceFEBXtT5sFuBow4TNsx/TA+vZlF8Tu5nWdEpaYRjBsfTdbqGZxwiGPekADKl1Fz79gRdiQnciLtAUqHeoQHB9I+oDmVrJQcnz6WlDKeNDZ5RUrycW6/gIbtu9GnVyBVbUy/LLWjVfPuzmm27N5P0qlrfCg2pVbL1oRERtO8ljlXl00kQVWDJraFnE1JIe2BnJqtY+jXP5zaZcsgVeZw5dB+dh85xK93cqnUpAXuJq85k/qB0NHjCG5YEbPfnAVvOTRjImfNGuFm8JoTx09w911ZAqLDaFpVS9ruBI7eeIChewgDunekWTUHDFQ53D5/gh37D3L+xlPKuPkS1S6QNl61sDYz5MOre5w4dIDDR07z4LUK58Z+hIZ0oGV9M07MGsHqty60cTXgzqUL3Hmmpq5/FN26d6C2UxkKHp5jx559HDpxlfcFhlRv5ktwZAQt3ay5vX4G+wrK42atJO30CdLuFVDFO5xe/cOpV1HGmbljmP+4OqOGxuJRXsK182c4un8vp69nIHOqRXO/CKICGlHO2oBXNy6RlLiTfWdvkF1gRo36LYjoFkmzWmacnjPl62KB8jU7ly3h4D0ptV20XLt8mYwCPWo2CqZzZBDuVQ04snQFSbcLMdN7wZXMfJpED6G3twPP006yd/MhrmeqKFenCT4RHWjnWQPL95f4aeZeiq3LYqWXSeqla+SXccGnVRjRwc1wcSyDnraQp9cvk5R8kEOn0pDbVcfPpz1h/p4YPk5g/LabWJlpeXP1Oo/fFqBS5PD0xTtklrWJ7NGRKspbXDNoQM+YYBq7WgEKbh3axa6zRbSK8cejTjlKTNpaHiUvZfKh59hIi3h55QnWrWLoGdWAogcXOXggiSuPinFp1AL/oEC867liLfR79zx79hwg6cw1cvUq4uVViTdZr7FvHEpMHTUHVx7H0ieM0PaNcDCS8OpyAiu3XMI1IJwqRRdYsTuTlt0701B7ml8OPMREIif75hPKeIbTI6YxqqepHNx/mLSHBVRs0Bz/oCC867siv5fAnKR0KpQtQ9GTNM5eeEG5ui1o5+eO9OU1DiWf5EGePW2jOhIb7EFFKylvn9zk5MFEElPOk6F2oImfP+3bt6SW2Wt2zDnMOxtrzMngwqlzPJLb4xPbnVgvc47vXs2ytfvILDKlbrsuDP0mjoZm2Rw5sJ/9x9N4k2tMzWYtaR8djGetSljKPn/rrUWRn0XqmWMcPHCYtHuvMXdxp21AKAFeTjw6upNlyzdw8sFbbBr5M2joIKKa18Xa8HObRRFX9m4m/lgWTULbUynvHOsPvKBhREdiA9ww+fCIrfPns+VMDg1CQglq5Y6Lkx1lTI3QE4QUQRAzFHJ5CG0WkZqwgdUHn9IgNJaOAfUw051uDseXzmLT1Q9Y2DtiYexEswB/Wrk7oc8HLm7ZzvEH71AUveR5jiW+HeOI/IpYsP6SPiEDBtKxRSX0BKeKTjgS8pRI0KpLhLHch8eZv+AABa4+DOgThKu5PtqCx+z5ZSXH7r5FYqNPxv0MTJwbERwbgW+jGshenGLhsv3cf6fCWvqaB+kqKnu1IzY2APdqThjrSVDnvSB5/xGu5UmwUrwkT2tD45BOtBKdBeIdn0hAJCASEAmIBEQC/waBv0Es0JJ+cjHDJ90hYupYIpuURZv/iDVDR3Ck3hjWhH6ga+QQHtbuR/yMgdSx1edBwk9EzpOzYu8k3DKSmLHlCW17d8WjnGCtfsfJuVPZkN+aWf0cmDRqHLeswlkysTc17OSkTBnI97ty6DJlBv39amDw8jgDwmdRbuISfqj/jG4xc6n0zTQmRjiyf/4k9ryuzg+je1Pb2pB3V+P55sfzREz4nmpPNzI5/jV9Zk+gtasFyhdH6PtdPLX6TmRoWwvWDxvIvq+JBZq3HJg5jm0P6zHq5zhqOZjy9tJWxs09hvuQiUTbXGTkpIN49BpOp+ZVMVO9ZOuKBezLqsz47+NQHh5P+NJXfDtyFD39aiHJSGJo7FheNu3HhFFdqeuo5dissSy7XpbxcwZQmDCMsJ+vET16JuO7e2NrouDSqgXMO6tHvwn9cVemMXnaLsyCejAksB5WsvccW7CYdQ9t+fbHOBwe7mba4msEjR6DTy1bFE9TmL/5EnXDetBUcZT+Q/bSesocunk7cHJGf+bd8+SX2V2oaf+e5b37kujQm6Uj2qE+v4LJ694TOrwbbdwroZdzh/j5C7hr3oHh/ZqQOnMgs+9Y0XHQEDo2r47Ru4tMHDEXdeAohoe6Y2cqxOyWfDRvzjO27zwMQgfxTXgT7MyK2Tfre1amN2PumECy1o9m8mk5Qf2+pWubulgr7jBz+CTSmwxmTGxj3h5dwIJ9GiKGdKVlPSd4c5UlI4aw+GlFJsyeTmSjCpj+JhZks3vUQFY8q0CPod8Q5O7M2+OL6fv9Aap06cuwXgG4GGWxZMIMLhu3YeyANuSd2sSxD9UIC/akorUJ8qdnWLYkGZOWHYn2gK1TV3C/ih+Du7Smio2EtG0rWHm8gMjvIsjfNImpx7V0HjWSbm3rYPruIlMnLEfVagADWumz+ofFKL070zeqOeUsFSQumMiax26M+y6Ywr1TmH78Pd5d+tOjXUPs1Q9YMG4Gj2p05tvYxjxaNYa5j2oxflQYeqe2segaRPfoTJs65VCnn2bmxC2U6dCLznXzWTJpJ3qeHegT3Yzy1gUkTh3LFoUnI3u15uXmBb+FIXzhLFC+ZtvsEUzcmU2HgaP4NtILR6P3HF2ygu1ZTvTt1YLMQ6uYu+MRzTr1oG9sKyqavGPrkhWkqVyIigqhQaUyvLmeyPQ156gZ0pUIl7dM+2E8x3LrMnLst4R6uqL/+iprZmziRbW29IpugemDg2xNVeDh54N7ZTsM8p+QsHwTdyya0KLcc5atP0ixky+D+3WkaU1Hiq/vZPjUY9SK7UNckDuqq1uYtuoeTbt2JNi7OubFL9i2ZhXXjTzoHNyKWo4mpStPy6PD8/lu0VHM3UL4tnc4DZzkHNmQwEs7N3xbNqSChYz08wdZd/geVf070MrxJWvXHELm1paOwc2paJzHsU1zGbPwV9w6Dec7X0MSlh7Fqk0kER2a4GgsIevCLpbEX6BKUDTVin5l8fYMfHp3xVN7gvELDyGtFsiQPpE0rKDk+KZ9pFvUoFWrRlSyNCT94iE2HrqDc+sgGkpTmbLiGJZ12/NdnD8uBo9ZOX4qyW+ddPH37T0q8vzQBlYmPKZhTEd8XHI5dOQ+jnWb0bxhZcx4w7E92/k1w4q2zcrx65ptXCqyJ2ZwD9q6u/D2/E6WbUjDJSiKiNZlSJg6nUsyD7r37kwj8xdsmrtOZ8cPi2lHVdM3JCfs5a7aGb82PtQu+1mIjSqbY+s2sPeZDN+wUALqOZJ7+yyb1x9DXrMFkeHeyC9tYdnhN3i1DyfCp3KpePPpL5r2wxO2ro4nVe5KVHR7qhddZMHiBOQ1/OjepR1VrTQ8u3iU+FUr2ZR4jqyiMtRwb4B7Q3eatmxNK886lLX6GNzwz8SCmcTf1qdxo2rIn2di7OZDaDsPbAvvsHVbCq+Ny2KZd5vzd7S0jP1HsUAIQ5i/+xbWjb1pXMUafcGJY2iOS10PPOvXxNGsJFwr914K8wSxoPInsUCT84B9m3dztdCedlEdaFxOwoWDm1mX9Jy6QbEEVf7AwYQzyMs2IapDc+zVz9i3Zi3HM6wI6d4Vv7pleHg6meOX3uDS3BPT9FOcfaZHk9Auoljwb9wciYeIBEQCIgGRgEhAJPC3OAtesb7PWK7W68rUAd4Yl2ZXL3x5gxMZ1rS0u07HLptpO3UGA5qV1eUs0D7chV/4QYbsmobxjnH8uP0OFd1ckaFBq2eA5MNjTt9xY+XWaHaOW4ZNlx+ZEFkDQ6mEW+uHEb3RkDVbJtLY1gg9STrLwruRFjKb+W1y6BH7Cy6Dp/N940x+mrqdOv1+pou7HTLdG6dC7p68g8TZGZMPT3j8wQr3euUoePmEjKcXmTF+C/ZdJjKjZ2U2jvjmq2KBOvM4w+Li8Zgzg4g6NhgK7aoLuX37HgorOzI3fM9cRTRbRrbDzrTE3lr8LIUREzdRvcdYPJ6v5LttdixZ35861qZI8q4wOm40eYE/MT2uEZYmUp4cnMf4+Az6TPkebdJkxp92Zf7C3tSxMUOXduz9VYYNWoFNSDfqv97L2tQqTJkdq3uDr3uBln2BAQM2ULXbQILNLjHxh40Y+EYS07YBzpWrUt5Mir6xKfIbW+gzJAHfKbPp5m3LsekDmX/Pg3lzulLb/j0r+vTnoGMflg+rzZ7BE8j0G8ywyEbYmpbcEGed28ik2dcI/rkvxZt+ZJ1eJIu+C6KijQkos1j102hOW8UyrWcrnKwEe3DJR537jLMXs3FuWA0LVS4vX6ZzZusi1t+oyYzFPSneNo5Zr5rxy8goqjmaI9HmsmvGCLYrgpnR35WEkctQRfSnW5ta2JqUJGJ7cWoVYxakEjR8NO0bfe4syGb7mMHsMIlker8AKtubkntlG4NH7aPR8B/p4lMda8NCjiyYxZaHzgzuU5mEsZM4qzLD1toUqUSCVE/J4xuZOLbuSx+vt6w+LKHvqFiaVbFHmGF1/hvuP0zHtII1qQsnsE0SwMS+wdQQHqjkmayZ8TMXzIMYHlmTt49ycazlgpWkgNdZGZzduYxNVysxelp39I/MZuELN8YOisLd2Vo37n0LxrP9fVPG9GzFy80TmPPUjTG9anB0y2msvTvQsW1dHMwEIUbN6ztpvDQsT0XTIu48z8OxQkWsDYp59eoF59bMYe2rukz+IZqChBWs/VoYgiKLjbNnk1JQh0F9QnB3ttKtJ9Xzo3w7/jj1w/wxvLWXPY9tGfhtN1q6leND2jZ+iL+JV3hnwjyqY6ELyi/gxLKfiM9pQM9WZmxbkYxV61h6d/CgfGmit3uHlzM9oZjYns3J3rWMLZfTMbSxwkSmj0RPQm76Cz5YtqBzWyOSDj7Fo0c/4oIaYG8o4V3adkZMTaF2TB/ightip37ChnlLuWfTkriI1ji8OsrMxeeoFtaJUN86WP+WZ1LLw8T5jFn2CJ8B/ejk5wa3dzN87HqeKfVwsDVDCKqRqHK5n1mEe1RvWurdIPl1OTpFh+Fby0FnO5e/vMTcWRvIqdaOzo302b/s92LBbpZuukDloCidWLBkeyY+veJooj7B9GV3aNy9F3FB9ZHcTWD0j+t5UKDFwV7Y2yV9P3hZSN3Q/kRXfse2hAyaREcR41cbc/lz4qfP5oTcjR49omlW1ZLsawdZvu4kDi39cXp7ihV7L1JkYIGD8NAqkVD8OoNs/Sp0jPXmzek0lILo0cWfalb65D87y6qFu9DUCyLCvzxH50zngqwJPXp3oYn5C9b8PI/DL6Q0bd8OL3c3XBytMDWU6aoK6EIxSvdzwaMUZsw5jWXTALrEeGIvXB60BZzZGc+uVBX+ESE4vUthxaHXeHYIJ8qnyj+IBS/TDrBo7THMGwXTKbQ5jppnbF+6jOSX1sT07Ip//XLoo0ZelMOTGze5cf06t+9c5+Tpszz8YEfU4DEM7tIWFwuh838mFsxgw00ZgbEBSNLOc6PAidDOgTi8TuXIucc4NqqP9uEx9vxaSKuOXf/BWZA4dxoL9tzF3qsFHtVs0BNCO2RmVHJrROM61bEvFUXf3zuqEwsKK/t+chaoFBQVK5EYyDA2LLmGFmaksmZxPPcN6xDXMww3OyP09A0x1CXnVfP03F6WxZ+mjEcIMU3NuXDuJlRoSGCLStzfu4ETzw1oEtpZFAvEuz2RgEhAJCASEAmIBP4tAv95Z0HBDYZHzsSky/dM6Fj7UwJDIc5XK0H7/BDhvXfRbtJk+niWiAXKu9toF53CsM1DeThvCmfMWjKspxcmCDG1wj2uPkamdpQzfszQQctxihvDD+2rIpPCjTVDidkkY8WWSXjZGaMvec6i0J7cDJ/NPN93OrGg8pCp9Ct3kfHTzxH1y3z8XUyRlrpmdeX1JBIUOXfYPnsx206k8cGwHlEdq5Gy+jAOncYzt191No78uliQd3k1kd/cYtS2SbSsZMbHF9glZayesyy2D1f9f2J25yaUMSp9m557kx+GzkHVsh9BegmMO1CBZcu6U8PKBN5f5vu4MbwP+onZXZvoxIJHCXOYuPUVfaeORJ00jWmp9Vk8IxJXa5MSMUCTzrI+E7lbrRWV3hzkrEUci75tjWOZ0ozYyif80n0iL7x6MrabO29uH2Hz8g2kXHvI2wIjKjeO5vuJvamZk0i/IXv/qViQ6NSPpT3M+LnfJmp+N5LuratiIQRmC4+Ejw8zdsJmqvYehF3yXHZZdGROHz/KWxmDMpPlE8Zwzq4z03q0wMnyk1ig1eZxPXE7K5Zs49prA+r7++GYe56DD2owY1lfVDvGsyjfh5mDOlDZzgyJNoft00axiw5MizJi9nd7qTtoCLE+VbA0KpnY7NTtTJl7Es/BIwn8ImdBNjvGDmG/TSw/dWuLi40x79O2MmikIBaMpatvTayNCjg8bzbbn7rSt72UhTNPUq9zBD51HTHUK6m+pqdniJWDDc8TZzP1RlUmDInAvZJViXhDSZIziSSHfZOH63IWjOvWjmoOpiB/wcppU7ls2Z6RHT2QX01k9fItXH6hpZZva5yKrnHskTOjZ/bEMGUuK9414Pte4dSrYKkb9555E9hV4M2YHq14uWk8c5/XZlCIBXsO3KFhWBzRzWpgLZzkx1JqgiVamcuNU3tZsHYPNzMV1PD2wfXdeQ7nNGDy2GiK969k3VfFgpdsmLuYCxp3Bsa1pVYF85IHwrybzBqyDE3T1limn+HMu/L0GdSRpjXseLh7IQtO5BLSvRut6jtTMh0abuydy7QjhsS2tydp9w2qBIbTyb8eDsYlxLIv7WLawis0DHbj2sGzqKs2op1vHezM9HXl5CQSKWbWNqgf7GPCops069mLjn51sDb4R7HA3ljF9YR1bDlWhF/39shub2VnZkU6RQSWhiV8vHaWiAVj173Ev38Ponyqk3V4PuP3ZNGkjS8tajhiICRRFBgamGJrq+XsovmcN/WgU6cOuJcviQvXvLvN4qWbyCrbgqg6Wg4sT/nCWfDq4h6WbjqPa+DvxALNCWaseYp3j27Etq3J6yNL+WnXc+q28sW3dtlPfUuNsXawp+jWXmZszqBZdARRvtUxKX7KxmmzOC6vQ69eMXhXteJN2gGWbziDY3MPJGknuKZ0omU7H6rbGlHiiJcgM7fGVpLOppk7KXJrQ0znNrhY6JP/+BQrF++F+u2JCHDiyOxPYoFXJTPyMm6QvGcnu/cd407Ge6RW9Qjr2ZsuYV5U/Ez8yzgXz9Qdj6gTGEFcWzdK6gsouXt4OxsPPqV+aAdcVJdZd/g1niFfEQu0+ZyNn83PS/bwrMgYO0tj9FBTkJ1Blnld+g//nrgmtrx+mYuZkzMu5W10iSKFvCIFr26wbsZMDmQKzqFBRHpVQP/PxIJrUgJ79qFR3q9svfyK2t7NMH11hytvzPHxa8yHs5vYfKYIn07/KBbsnzud9ZelhH4zmM7/kLPg09/or4oFQq4TrVaXf0CXb0Gg9PY2m5av43KRCzE9OtHM2fyzUohaXqUmsWJtMkqnSliqinirscOnQ3OqlCkkLXEnv2YY0KRDZwLqV8DUyPA/Wm3o37oDEQ8SCYgERAIiAZGASOD/NIH/vFigeMTPsaPJbDuUOX08MdY9lWt5nbaHdbfs6eKVx8D+O2n708/08/pMLIg6ytA9E5Gsm8QmRXNmT4rF0UiqS6yWd/sQm25ZEtVcwg8DllE2bgxjQ6r9y2KB6+BpDKl6g5ETEvGbOJeY+jY6Z4FW85qUdYcprFyT7OQl7C32Y/6EcCqVMUSSc53hQxZgHPgdYyMc2DD862JB4Z1tdOl+iMjV8wivaaVL7KaVv+PYgURyyruhlzSTpZoYNg8PwNbcUPewVfz0KCMmbqZa9x/wzFjN8IRyLF3ek5r/gligOfwzE0678Mv8XtSxM9c9nGrfX2XEwCVYBHenQfY+1l6txtSZMVS1NS35PvsCgwasx7lTPyJQdcGWAAAW6UlEQVRry8hTWVO9ii0yfQVZN04wd/Jq3taNY3iLHCaMTcR3yswSZ8G0/sy/7/WPzoLhNdn1zSSy/AYxNLIRdjqrrZaX5+KZPOcqgZP6otwykc1mMczr5/+nYkHW6aX0nPeULt/3p0ODipga6HFJyM1wrBxTfgojZ/NoFuS3YubgMKp8LhZo2zOjjyt7hs3gbZsBDApvjGMZA12W/BenV/HDglTaDR9DyO+cBYJYsM86hkmCWGBr8gdiwSy2P6nMoB4V2DttE9ZxQ+ncphZ2xnpo5TlcOnWS97Y1KXN/K1MOmzFiTBxNq9nrMqUXv7nH0ZRr2NSvyYutczhgHMTY7u2o7iA4CwSxYBqptu3pXvU58zY+w793HBFeVbGQ6ZO2cwZTUywYNjwEZeJ0lr6tz+g+glhg9XWx4JkbQ6Md2bf5V1wDO9K5bf2St5naQm4mH+CBoSvlc39l1dEXeEd0I8SzBhaGGtJWj2fOU2eG9/Tj9fbFXw9DKHUWHBOcBb3b08DFutRZkMJ3Y5NxCwvA+HYiyZll6TtYCAkoS96lLYzdfAuvsC508KyOpe4proDjy38i/m19evqas23FEWzaxNAzxIMKgrNAq+Ve0jKm7Soguoc3Wbu38aiiL3ExranhYCIUu+f5lWNcy7fCoegy81fexqtbLzr518VaJuHt5W2MmJZC7di+dA1uiL2xhOIXF1i16RjGVSqRlXILm9YhhLRrjJPpl7H1OrFgbQb+/XsS5VMT+dXtjF9wG4+4aMJ8a1FGIiT7e8HFMzeRuVSi8OJODr51JiIsGM8q1iXOgsxLzJ2zkffVAujorsf+5cew8YskQqjMYKQl/cxWFmxMpVZoLDXknzkLdGLBE5p160ZHPzcU13czaeF16kYKuSbqYCEBxft0Lp29gX6Fali8O8O8rel4RUcS/U/FgtM4tmqD7auzHHlVlrCoCFrXtEWCisz7V7n6WEFFewVHVydSVMuXmC5tcf29WODvRPKs6Vw0bEKPPl1oZFnAgxdFWNjbU9bekIKsJxzbEc/OCwradutCeOvapXkAoOBhCtPnndI5C+KivUqcBZoSZ8HuNBV+4e1xyjn2h86C4qzLrJy9mezy3nTsGkw1S2mJYJN3j9Xzt/PIqBq+tfS4cOQKZRoHEh3hrQv3KFHI8jm9charTxfj27OPTkCU/alYoE9gz36EVnrDivgzvFfrISvMw7JmMwJDGnB/51K2nCnGp1O3f3AWHJg7nbWX9Aj+ZjBxLV3+sHzp18SC90+vcurKSyxd6uBVr7xOaM5PT2Xzuj1kWdXEq6YtxXIZleo1oY6TKRKtiifnDhC/5zplKrtipHrEydPXKFJqQaskJ/MZrz5Iqe4dTp8+nfBp6IKRgEXIn/BbQsT/0/cn4smJBEQCIgGRgEhAJPC/TOA/Lxag4dG+uYxZ8pK4qaPwr2OD5t1NFg+awd2A0czzy6Rztx34TfqZfk0/iQUBkUkMTliI9/s9jJ5wBq/vRtG5RQX0C5+yavA4Lnt8w/woGcP6L6VslzGM7VAqFqwWnAUGrNw6Gc+PzoIOPbkRMZtffN/RM3Yelb6ZzsQwa7bPmcyx4oaMHtYRV3MDss6t4ccFD4gc1ZWXu2Zz1CSKBcPaYGui4c7exQwec5QWU+YxuoM9G4Z/zFnwu9KJ6lfs/HEsh/KbM/KHSFxtDMk8sZGfl9+ixZiRBJmcZcSUo/gMGEZ4w4oY6X/g8KpZxD924ofRvdAcnsygveVYtqLXJ7GgS6mzoNsnZ8GErVn0mzYavSNjCJ96g85jZjK6U2OsjTRci1/E7BMKeowbSBP1FX6etheH6P70aVUFM5mCS6vnMz/VhO/Gd8PsyiZm73hN7JhvaF7ZFkN5Oit/Wsgzl2B61HnBmDEHaP2zIBY4cWHxUGZeqcusaR2p5ZjHyj79SHToxdIRgSjPLWHyVjmxI7rTrKYdhsVP2DJ7Hml6/gwd0pSrc4ew0VwQCwK+FAtsS50Fn7+JTJlPz+VvGTxpID6VbVGmp7Fk9I8c0bZn/pwY3m7+nvkFPsz6QiwYyS61EIbgS97xRSw4AFHfdqWZmyPSnJssH/0tCx6WZ/ysqUQ2EgSIjybpbHb8MIR9Nl+KBd+MTKDx8HG/OQsOzZvF9sfODB3pR3biUnbddKLzoCgauFqTfX4Xv6y6gFuPgYRVy2Pp1HW8qRPEgMimOFuqOL11OfHXZXTrF8y7TdPYY9iOsd0DPxMLpurEgi7Oj/hlx1tihnTHv255NJnXWD1+MocLmzN5SkfkiVNZ+k4QCyK+FAvyvUvCEOJ/ZPaj2owfFUxhynY2PjQmpmskzas7UPToCNMWJVM5rDOe+edYmZJNYLfu+NatiOp1GksmTyDRIIC5w0J4u2Mxa57YM2To70onKt+wbfZIJu3JIfybEfTv0AgHww+cXrWKTc+t6dGjFa8S17DjsQP9B3fSiQUGRU/ZuGQ1N6lObJQ/tZysEB6UZq1MprxfV2Kq5jFj3EROFdRjxOhBBDWqiPTdLTbOiuehc0t6x7ZAen2bzqrfODIKf++qGLy5yppZm8n3CKGt40MWLr9Bk+696VwqFny4fYDxPx/GOaI7Me3ccTDWQyJ5z/HNuziUnMIdaX0GDO5E67rl+SKHHiXOgnFrM/ArFQtMCx6yefYaLhnXplNsAA3KG3Dl4CY2HHtPm07ReJZ5yJI1RyjTsB0x/l44GedzZtt8flhwjpodhzIy1IEjS+LJrtya2Mi2VDbI4uCqBaxPLSCw90DqFZzV5Szw7dWVxurjJWJB9+46scAs/xHb5q/ngn5VImMCaFLJiGuHt7AxJZvmUZHU01xgdvzzf0EsOIWDTxje5XPYtus0FvX9iPTzxEH1hJ3rN3Nd40ZE6/KcX7uf/Bo+XxELgokIduXMktn8qqlHbJcY6kvvsGLRXopcmxId6YuzhYRbSbvYfiqbxh3a49+0CkIRipLX4284unYDiZmmtIlsj08NB4oeXiB+XRK5zk2JimyB8vJWlh16g1eo4Cyo+lkYgpI7B5Yzd8cz6kd2oWtwPcx/y3tYSOqWFaw8mYtnkBdGT85yQiidGBtLgEdVzPRVvH16kXVbDpNr14TO4QHUthccTEIYwnpWHXyG++8THC6Zwfrr+gT26EeUhzXXdm5k6bp9vLRuRr/+cfh5WnBm41K2nJPjI4QhtHL9onSiUA1h3UVJiVjQ6p+LBb/oEhz6MqBvSYLDwsw01i7fxl29KnTuHkEjWzkXE3dy6FIB7u3DqWNwk42bziCr1Y5usc2xyH/I/o0JXFeUIyQulKaVLT+7nSggdc8GTrwwoGGHTrSqJOHxxVOcufyKso1b0KyRMyb/g4qi/8v3KWL3IgGRgEhAJCASEAn8LxH4G8QCYWQF3NyfwPbk/Zy6kY6sYm18vGMY0KslZTKSieq3G78fJ9LrYxjC/R2ExB6h75a5hFQz4PHxJPYk7iYp7QkS+0p4eXWkf08/nBSpDBqwHMdOI/k+uEQsuLl+FF02S1mycSIedka6MIRl0f25GTKNWb65DOyxhIq9xjEmrBbSD49J2b+TdbtOk5mnpVwVLyL7xxLYoDKFz86xesYqjt9+ira8N50jGpN/LZGdV2z5YU53Hq2aQpIygF+mhFPOVPZFiSxl7jNSNm1m+5lfeZyVh3Vdf7oGhxHQoipGMg0ZV5LYuS2ZUxdu8l5iQ72AQEJCO9C0shV3tv3IdwecWLi4e6lYkMrYHj+S2+5HpnVprAtDeLx/PpO3v6L35OGoj/zM6ARDOoU4cvnkSZ69LaR8/fZ0j+xA83rlkBmoeXb3PId37eXor9fJ1khxdg+hR2QInrXLIlO/48qxPazelsKdZ68xsaxM09BIItu3xO55AoNGHaTV+MnEelZEfn8/48bOJ03akJGjI3izfrauGsLsQX6UN1dyK+kwO48f4ey1x6j0nfEJbEtYdDA17FUcnvgNm82imd27LeVKwxBWTfqR83axTO7anLKfhyHIMzmyMZ4t24/wFHu8WvvTqOw7EnamUim0I7Uzd7NL68vU/iG/hSHsmjmGPeoAJvXxw8WimMsJe9l1/AiX7+dRsXEz6hllc/m2gtAR3+Nfv/wX1RB2jR/GAesoJsS1xlkIQ7i6ne/GHKDht2Po0qo6VkYFJC2Yy66nlRg0NJSaloX8uncXO46d5E76W8yqeBPeLoL2PrWwNJeRm5HKnk27OX76ElkFplRr0Zag0HCa15JxfNb37DYMYEycP9V0zoJ01syaQZplEMNiavM8aTdbthzigdKKxq3a0LBcAUf2p+HQpgO1co6QqPJgZI8O1C1fEoaQsHASe/ObMapbC15tn8KCJ9UY/m0MnuUUnD6SzOEdCVx7XoilixteIbFE+dbFQe8NJw5uZ+XO42QVy6jvE0gTuzxS9l3Avm041bIucSKnPH0HxtKkqgPSjw8Viizi581l/wNj3KsbcPtKKhkFUKVeAJ2jQmhU3Yhjy39h9xNbevSLxrO6g+7NquLNfc4cT+HA7hRuv8zHqnJtPNtHEelTH7u884ycuANVWRccZK+4mnqdfLMKeDfrQExoCyo7WSDV5HErJZm9SYc4d/sJKptqtGoRRseQphg928e4hddo3CWOqNZuujAEitLZu3AeSw48wS2oKwO7tqZyWXPybx9m7A/rUDeLYUj3AKrb/fY4W3r51fI4eSmT4l/SulccYc2r6d6Of3hzh+TdCRxJPsPTdxLKN2yOX3gYreu7YmOsJuvmaXbvTeTor7fIt6lOC3dHHt96hGWjcPpFtED2MJnVm3fqKnNUbOCNd2UjXrzMpXbbMCrlnGfV3pe06NqRhupTzNv4HM8unYj0ralzMeS/ucuRhASSk87wJBvKuTfDLywM3wZVKL66hamb0/GKCiOilRCG8IzNM+dxUlGL7t2iaFrViuyriazceAb7lmGE+NdFce8Uu3Yf5PjFe3zQOuDRpi3hkW2obfqSNZO3kl/Tl6iOrUvCEJ6cYc2y/VCvHWEhnhRe2MqiRTtIt/Wgz8DO1Dd6yeF9B0g8c4P3hTKqNWmBf0gw3nVdsTEtCSf5+JHnp3PhZApJh1K4/jAdlV0NWvl0IMLfE9dyptw5uoXVR97iERRCaAvXT2KBIoOEX9ZySV5R90DcxLnMF+3m3k1mxoKjGLq3Iy7AleybZzm87xhX7z8hB3Ocq9fDM8CPNk3r42pjWnqdLubqgc1sSH5OvaBIIoXQiNJqCKdXz2fzDT3adulJWKPyfLh3hBnztvPB1Z9veodS3bKA09vWsOOCnOaRHQn1rvSZWPCKw4t/IT4VAvr0I9bb+Q+dBbkPT7Bk2WEKnFvQu7s/zkLpRDTkpt/kuFCtIukCz/KkuDZuQVhUIB51KmOhV8iLq+fZd+AgR9JuU2DogId3e6ICW1K7iu2XfWlzSd23mVPPDWjUPobmzmrOrFvIsk13qBU3iAFdmmL1uanmf+kGROxWJCASEAmIBEQCIoH/2wT+JrGg9AVTcQEFxUr0ZEaYGQvJBwVH8muu38zEskZNKlqU2PLJz+DSjTeUq+tGWVMh9ABU8iIKi+VopYaYGhuX5BiQ53Dn5hOkFapR2c5U115e+l1upENt92o6G7eEQp5cuam7ia9V3hy1So2eVPopd4JGRWFhEUqVFgMjY4yNDH578FcriikqkqPWk2FiaoQBKoqLVegbGqIn1DjX1VT/gzsujYqioiJdjXupkSkmMqng/vztoUSla1uBRiLFyNREFwYhfP0h/TZ3s42pXrsi5gb6oMrl3pV7aByqUK2cFVJ9CQVvnnA/Q4FLjfJcXTuOaWn1WTQjinKGapRqkBmbYPRZgjGhU7WydCzoYWhsqkuQ9el01BQXFSFXqnX1z40FvkJiRo0alUqj41VSi16LWpgHhRZDYyP0hbwTEj0MPtav12pRyIsokivhIzPdcUqy7t3ipb4jNSvZ6c4NjZwX9++SZ1iWKuVtSxN2fbZZtCqK8wuRayTIjIwxkumjVghzAbnPH5CusqKmiyPGgkKEipcPbpMtsaNKRXuMZULsh0Z3LsVytW69mRhKQchHoaevK2H26aMg894dsqWOVK1gqztW9SGTm/deY1GxCuVtTTHQU/P26UMy5CY4VyqLubBGNGqKi4uQq9Toy0x07X9u7dWoFBQXFaPS6CEzMcFQKrzdVpL14A6vJXZUrmCHqe6cinnx8AH5BvY4l7PF2EBLcUERCjVIS8etUSp02TpyMx6RqSxD5QqOmBsLXm4lrx7f543aEpcKDhhLtai0EqTS0rrrWg3yokLkSg36MiOMDA1K51GYSmHdF6NUC+veCCMDAzSKYlTolyQZRYK+VO9Lu7JCyFmwSJezYEBcG1ys9XVx78L8GEr1kUi0aFRqXS6S3x+r1aiQFxbr9oOeoZEugZuwphTPjzFy0hEqBUXS0bcm5noqNHoGGBsJZe4+21taLUpFMcVyhe4aYGJkWHKeWmGNatHTL5nXjzOr1Sh1e1dYh4alfb1N3cWkDdepGxJFePPaWOmSLX75EeLcVeqS9krWfMlHq1bq5lPYX8J1wlAmzPen/axWyikqVqDVN0RW8IDlyzbz0tGbbh18qGFnVHruSiTSkuR1ukMlwvg0qEv700Pzh33LiwV2X/Zd/O4FjzOLsCjrhIOQ3FRTRObDJ+RoTClfoSyWpjIUH17xLD0HQytHHO0skelrUSnkOo4apBgZG2IgzJ0il6ePM1CZ2OFU1hYTAwmqonc8f/YKibk9jg7WGOtrURQXo9RQUoZQqoewNouL5ah0+9QIQ5nBH8bFC2wV8mLkShUSqSFGhrLf5lj4TuAg+R13YR8L1yCJRE+3pv7xo0WlVKMVvtfXQ2ColMuRKxS6dSj9/br/OJ9f7U+LRq3WrelP869FrdYIqSXR063H0t9ohTwlX66R37774viv3wBohWunLmlEyXl/vhI1aiXCfCvVkpK9Kfzt+G2pCeNVUCyXl/ztEJJJ/gEXYSzCPpYI1zxhbwpj0zGWllzfxY9IQCQgEhAJiAREAiKBPyHwt4oF4mz81QQUnFg0nKkX67Lgl85U+5jg8K/uRmxPJCAQkL9k4+xfOKd0Z2DPANwqWnzxkPPvQFI8S2HkhMOUD4oiLtAdx89KaP477X3tGK1CgVaSx/E1GzieZaPLbt+gil1p8sm/qpdP7aizr7Nw4UZelW1Jt/DW1LD/vYPhr+9TbFEkIBIQCYgERAIiAZGASEAk8FcTEMWCv5ro39qemie/HuBkpiNBgQ2wNf4yHOJvPRWxs///Cag+cPX0aZ5py+HRsDoOFh/r1v/7Q1fnPCTp2F3Ma9SjfrVymP+RU+ff7wLFqyusn7+Ko+mWBHePI7hpVayEzKP/oY+mIIvz59LIL+NCg9pVShN+/oc6E5sVCYgERAIiAZGASEAkIBIQCfyHCIhiwX8I7N/WrK6Um9CbaCv925j/N3dUWjrwL0Ogq4Wq+89f1uTvG9KqFeTl5KLUN6aMuckf2Lb/4u7/ak5/8emJzYkERAIiAZGASEAkIBIQCYgE/oyAKBb8GSHxe5GASEAkIBIQCYgERAIiAZGASEAkIBIQCfyXERDFgv+yCReHKxIQCYgERAIiAZGASEAkIBIQCYgERAIigT8jIIoFf0ZI/F4kIBIQCYgERAIiAZGASEAkIBIQCYgERAL/ZQREseC/bMLF4YoERAIiAZGASEAkIBIQCYgERAIiAZGASODPCIhiwZ8REr8XCYgERAIiAZGASEAkIBIQCYgERAIiAZHAfxkBUSz4L5twcbgiAZGASEAkIBIQCYgERAIiAZGASEAkIBL4MwL/Dx+UUbIYYQBTAAAAAElFTkSuQmCC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6813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28</xdr:row>
      <xdr:rowOff>171450</xdr:rowOff>
    </xdr:from>
    <xdr:to>
      <xdr:col>16</xdr:col>
      <xdr:colOff>295275</xdr:colOff>
      <xdr:row>58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4000000}"/>
            </a:ext>
            <a:ext uri="{147F2762-F138-4A5C-976F-8EAC2B608ADB}">
              <a16:predDERef xmlns:a16="http://schemas.microsoft.com/office/drawing/2014/main" pred="{DEB36BA1-4DF3-4C84-8C11-B0EDC283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848350"/>
          <a:ext cx="10081260" cy="5372100"/>
        </a:xfrm>
        <a:prstGeom prst="rect">
          <a:avLst/>
        </a:prstGeom>
      </xdr:spPr>
    </xdr:pic>
    <xdr:clientData/>
  </xdr:twoCellAnchor>
  <xdr:twoCellAnchor editAs="oneCell">
    <xdr:from>
      <xdr:col>22</xdr:col>
      <xdr:colOff>245745</xdr:colOff>
      <xdr:row>12</xdr:row>
      <xdr:rowOff>97155</xdr:rowOff>
    </xdr:from>
    <xdr:to>
      <xdr:col>36</xdr:col>
      <xdr:colOff>17145</xdr:colOff>
      <xdr:row>55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8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75405" y="2291715"/>
          <a:ext cx="8305800" cy="837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16</xdr:col>
      <xdr:colOff>441960</xdr:colOff>
      <xdr:row>98</xdr:row>
      <xdr:rowOff>117266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529061"/>
          <a:ext cx="10332720" cy="706670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61</xdr:row>
      <xdr:rowOff>0</xdr:rowOff>
    </xdr:from>
    <xdr:to>
      <xdr:col>35</xdr:col>
      <xdr:colOff>68580</xdr:colOff>
      <xdr:row>99</xdr:row>
      <xdr:rowOff>50920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52860" y="11711940"/>
          <a:ext cx="10431780" cy="7000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16</xdr:col>
      <xdr:colOff>579120</xdr:colOff>
      <xdr:row>139</xdr:row>
      <xdr:rowOff>83320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844260"/>
          <a:ext cx="10469880" cy="721564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100</xdr:row>
      <xdr:rowOff>1</xdr:rowOff>
    </xdr:from>
    <xdr:to>
      <xdr:col>34</xdr:col>
      <xdr:colOff>556261</xdr:colOff>
      <xdr:row>139</xdr:row>
      <xdr:rowOff>135393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52861" y="18844261"/>
          <a:ext cx="10309860" cy="72677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i.com/content/hilti/W1/US/en/engineering/software/hilti-software/structural-engineering/profis-engineering-suite.html" TargetMode="External"/><Relationship Id="rId2" Type="http://schemas.openxmlformats.org/officeDocument/2006/relationships/hyperlink" Target="https://www.hilti.com/medias/sys_master/documents/h97/h6f/9485220511774/Technical-information-ASSET-DOC-LOC-3008312.pdf" TargetMode="External"/><Relationship Id="rId1" Type="http://schemas.openxmlformats.org/officeDocument/2006/relationships/hyperlink" Target="https://www.hilti.com/medias/sys_master/documents/hbf/9175927062558/Product_Technical_Guide_Excerpt_for_ACI_318_Chapter_17_Strength_Design_-_SD_LRFD_Technical_information_ASSET_DOC_LOC_5941017.pdf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s://www.hilti.com/content/hilti/W1/US/en/engineering/technical-information/technical-guides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ilti.com/content/hilti/W1/US/en/engineering/software/hilti-software/structural-engineering/profis-engineering-suite.html" TargetMode="External"/><Relationship Id="rId2" Type="http://schemas.openxmlformats.org/officeDocument/2006/relationships/hyperlink" Target="https://www.hilti.com/medias/sys_master/documents/h97/h6f/9485220511774/Technical-information-ASSET-DOC-LOC-3008312.pdf" TargetMode="External"/><Relationship Id="rId1" Type="http://schemas.openxmlformats.org/officeDocument/2006/relationships/hyperlink" Target="https://www.hilti.com/medias/sys_master/documents/hbf/9175927062558/Product_Technical_Guide_Excerpt_for_ACI_318_Chapter_17_Strength_Design_-_SD_LRFD_Technical_information_ASSET_DOC_LOC_5941017.pdf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www.hilti.com/content/hilti/W1/US/en/engineering/technical-information/technical-guides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topLeftCell="A13" zoomScale="115" zoomScaleNormal="115" workbookViewId="0">
      <selection activeCell="L37" sqref="L37"/>
    </sheetView>
  </sheetViews>
  <sheetFormatPr defaultRowHeight="14.4" x14ac:dyDescent="0.3"/>
  <cols>
    <col min="1" max="1" width="10.5546875" customWidth="1"/>
    <col min="2" max="2" width="14.44140625" customWidth="1"/>
    <col min="3" max="3" width="14.77734375" customWidth="1"/>
    <col min="5" max="5" width="8.6640625" customWidth="1"/>
    <col min="9" max="9" width="17.5546875" customWidth="1"/>
    <col min="10" max="10" width="19.33203125" customWidth="1"/>
    <col min="11" max="12" width="12.77734375" style="2" customWidth="1"/>
    <col min="13" max="13" width="5.77734375" customWidth="1"/>
  </cols>
  <sheetData>
    <row r="1" spans="1:14" x14ac:dyDescent="0.3">
      <c r="A1" s="54" t="s">
        <v>230</v>
      </c>
    </row>
    <row r="2" spans="1:14" x14ac:dyDescent="0.3">
      <c r="A2" t="s">
        <v>231</v>
      </c>
    </row>
    <row r="3" spans="1:14" x14ac:dyDescent="0.3">
      <c r="A3" t="s">
        <v>232</v>
      </c>
    </row>
    <row r="4" spans="1:14" x14ac:dyDescent="0.3">
      <c r="A4" t="s">
        <v>233</v>
      </c>
    </row>
    <row r="5" spans="1:14" x14ac:dyDescent="0.3">
      <c r="A5" t="s">
        <v>235</v>
      </c>
    </row>
    <row r="6" spans="1:14" x14ac:dyDescent="0.3">
      <c r="A6" t="s">
        <v>234</v>
      </c>
    </row>
    <row r="8" spans="1:14" ht="21" x14ac:dyDescent="0.4">
      <c r="A8" s="4" t="s">
        <v>260</v>
      </c>
    </row>
    <row r="9" spans="1:14" x14ac:dyDescent="0.3">
      <c r="B9" t="s">
        <v>236</v>
      </c>
      <c r="K9" s="3"/>
    </row>
    <row r="10" spans="1:14" x14ac:dyDescent="0.3">
      <c r="J10" t="s">
        <v>270</v>
      </c>
    </row>
    <row r="11" spans="1:14" x14ac:dyDescent="0.3">
      <c r="A11" t="s">
        <v>6</v>
      </c>
      <c r="B11" s="2" t="s">
        <v>237</v>
      </c>
      <c r="D11" s="69" t="s">
        <v>9</v>
      </c>
      <c r="E11" s="69"/>
      <c r="F11" s="69" t="s">
        <v>227</v>
      </c>
      <c r="G11" s="69"/>
    </row>
    <row r="12" spans="1:14" x14ac:dyDescent="0.3">
      <c r="B12" s="55" t="s">
        <v>7</v>
      </c>
      <c r="C12" s="56" t="s">
        <v>8</v>
      </c>
      <c r="D12" s="5" t="s">
        <v>189</v>
      </c>
      <c r="E12" s="5" t="s">
        <v>228</v>
      </c>
      <c r="F12" s="5" t="s">
        <v>189</v>
      </c>
      <c r="G12" s="5" t="s">
        <v>228</v>
      </c>
      <c r="K12" s="68" t="s">
        <v>8</v>
      </c>
      <c r="L12" s="68" t="s">
        <v>9</v>
      </c>
    </row>
    <row r="13" spans="1:14" x14ac:dyDescent="0.3">
      <c r="A13" s="5" t="s">
        <v>21</v>
      </c>
      <c r="B13" s="9">
        <f>'Ansys beam model LRFD cases'!I59</f>
        <v>0</v>
      </c>
      <c r="C13" s="9">
        <f>'Ansys beam model LRFD cases'!J59</f>
        <v>0</v>
      </c>
      <c r="D13" s="9">
        <v>0</v>
      </c>
      <c r="E13" s="9">
        <v>0</v>
      </c>
      <c r="F13" s="9">
        <f>'Ansys beam model LRFD cases'!K59</f>
        <v>0</v>
      </c>
      <c r="G13" s="9">
        <f>'Ansys beam model LRFD cases'!L59</f>
        <v>0</v>
      </c>
      <c r="J13" s="5" t="s">
        <v>261</v>
      </c>
      <c r="K13" s="9">
        <v>0</v>
      </c>
      <c r="L13" s="9">
        <v>0</v>
      </c>
      <c r="N13" s="1" t="s">
        <v>266</v>
      </c>
    </row>
    <row r="14" spans="1:14" x14ac:dyDescent="0.3">
      <c r="A14" s="5" t="s">
        <v>22</v>
      </c>
      <c r="B14" s="9">
        <f>-'Ansys beam model LRFD cases'!I61</f>
        <v>0</v>
      </c>
      <c r="C14" s="9">
        <f>-'Ansys beam model LRFD cases'!J61</f>
        <v>0</v>
      </c>
      <c r="D14" s="9">
        <v>-294.41160000000002</v>
      </c>
      <c r="E14" s="9">
        <v>-938.59499999999991</v>
      </c>
      <c r="F14" s="9">
        <f>-'Ansys beam model LRFD cases'!K61</f>
        <v>-294.41160000000002</v>
      </c>
      <c r="G14" s="9">
        <f>-'Ansys beam model LRFD cases'!L61</f>
        <v>-938.59499999999991</v>
      </c>
      <c r="J14" s="5" t="s">
        <v>262</v>
      </c>
      <c r="K14" s="9">
        <f>0.224809*MAX(B15,C15,B24,C24,B33,C33,B42,C42,B51,C51,B60,C60)</f>
        <v>245.721182798</v>
      </c>
      <c r="L14" s="9">
        <f>0.224809*MAX(D15,E15,D24,E24,D33,E33,D42,E42,D51,E51,D60,E60)</f>
        <v>602.87029529999995</v>
      </c>
      <c r="N14" s="1" t="s">
        <v>267</v>
      </c>
    </row>
    <row r="15" spans="1:14" x14ac:dyDescent="0.3">
      <c r="A15" s="5" t="s">
        <v>23</v>
      </c>
      <c r="B15" s="9">
        <f>'Ansys beam model LRFD cases'!I60</f>
        <v>1093.0219999999999</v>
      </c>
      <c r="C15" s="9">
        <f>'Ansys beam model LRFD cases'!J60</f>
        <v>1093.0219999999999</v>
      </c>
      <c r="D15" s="9">
        <v>841.17600000000004</v>
      </c>
      <c r="E15" s="9">
        <v>2681.7</v>
      </c>
      <c r="F15" s="9">
        <f>'Ansys beam model LRFD cases'!K60</f>
        <v>841.17600000000004</v>
      </c>
      <c r="G15" s="9">
        <f>'Ansys beam model LRFD cases'!L60</f>
        <v>2681.7</v>
      </c>
      <c r="J15" s="5" t="s">
        <v>263</v>
      </c>
      <c r="K15" s="9">
        <f>0.224809*B15/1.4</f>
        <v>175.51513057000003</v>
      </c>
      <c r="L15" s="9">
        <f>0.224809*E15/1.4</f>
        <v>430.62163950000001</v>
      </c>
    </row>
    <row r="16" spans="1:14" x14ac:dyDescent="0.3">
      <c r="A16" s="5" t="s">
        <v>25</v>
      </c>
      <c r="B16" s="9">
        <f>'Ansys beam model LRFD cases'!I62</f>
        <v>104.86420000000001</v>
      </c>
      <c r="C16" s="9">
        <f>'Ansys beam model LRFD cases'!J62</f>
        <v>104.86420000000001</v>
      </c>
      <c r="D16" s="9">
        <v>0</v>
      </c>
      <c r="E16" s="9">
        <v>0</v>
      </c>
      <c r="F16" s="9">
        <f>'Ansys beam model LRFD cases'!K62</f>
        <v>0</v>
      </c>
      <c r="G16" s="9">
        <f>'Ansys beam model LRFD cases'!L62</f>
        <v>0</v>
      </c>
      <c r="J16" s="5" t="s">
        <v>264</v>
      </c>
      <c r="K16" s="9">
        <f>0.224809*MAX(ABS(B22)/1.6,ABS(C22)/1.6,ABS(B31),ABS(C31),ABS(B40),ABS(C40),ABS(B49),ABS(C49))</f>
        <v>122.04880609999999</v>
      </c>
      <c r="L16" s="9">
        <f>0.224809*MAX(ABS(D22)/1.6,ABS(E22)/1.6,ABS(D31),ABS(E31),ABS(D40),ABS(E40),ABS(D49),ABS(E49))</f>
        <v>215.33554874000001</v>
      </c>
      <c r="N16" t="s">
        <v>269</v>
      </c>
    </row>
    <row r="17" spans="1:14" x14ac:dyDescent="0.3">
      <c r="A17" s="5" t="s">
        <v>26</v>
      </c>
      <c r="B17" s="9">
        <f>-'Ansys beam model LRFD cases'!I64</f>
        <v>0</v>
      </c>
      <c r="C17" s="9">
        <f>-'Ansys beam model LRFD cases'!J64</f>
        <v>0</v>
      </c>
      <c r="D17" s="9">
        <v>0</v>
      </c>
      <c r="E17" s="9">
        <v>0</v>
      </c>
      <c r="F17" s="9">
        <f>-'Ansys beam model LRFD cases'!K64</f>
        <v>0</v>
      </c>
      <c r="G17" s="9">
        <f>-'Ansys beam model LRFD cases'!L64</f>
        <v>0</v>
      </c>
      <c r="J17" s="5" t="s">
        <v>265</v>
      </c>
      <c r="K17" s="9">
        <f>0.224809*MAX(ABS(B23)/1.6,ABS(C23)/1.6,ABS(B32),ABS(C32),ABS(B41),ABS(C41),ABS(B50),ABS(C50))</f>
        <v>1699.50658202</v>
      </c>
      <c r="L17" s="9">
        <f>0.224809*MAX(ABS(D14)/1.4,ABS(E14)/1.4,ABS(D23)/1.6,ABS(E23)/1.6,ABS(D32),ABS(E32),ABS(D41),ABS(E41),ABS(D50),ABS(E50))</f>
        <v>192.76777692217499</v>
      </c>
      <c r="N17" t="s">
        <v>268</v>
      </c>
    </row>
    <row r="18" spans="1:14" x14ac:dyDescent="0.3">
      <c r="A18" s="5" t="s">
        <v>27</v>
      </c>
      <c r="B18" s="9">
        <f>'Ansys beam model LRFD cases'!I63</f>
        <v>0</v>
      </c>
      <c r="C18" s="9">
        <f>'Ansys beam model LRFD cases'!J63</f>
        <v>0</v>
      </c>
      <c r="D18" s="9">
        <v>0</v>
      </c>
      <c r="E18" s="9">
        <v>0</v>
      </c>
      <c r="F18" s="9">
        <f>'Ansys beam model LRFD cases'!K63</f>
        <v>0</v>
      </c>
      <c r="G18" s="9">
        <f>'Ansys beam model LRFD cases'!L63</f>
        <v>0</v>
      </c>
    </row>
    <row r="19" spans="1:14" x14ac:dyDescent="0.3">
      <c r="C19" s="2"/>
    </row>
    <row r="20" spans="1:14" x14ac:dyDescent="0.3">
      <c r="A20" t="s">
        <v>6</v>
      </c>
      <c r="B20" s="2" t="s">
        <v>238</v>
      </c>
      <c r="D20" s="69" t="s">
        <v>9</v>
      </c>
      <c r="E20" s="69"/>
      <c r="F20" s="69" t="s">
        <v>227</v>
      </c>
      <c r="G20" s="69"/>
    </row>
    <row r="21" spans="1:14" x14ac:dyDescent="0.3">
      <c r="B21" s="55" t="s">
        <v>7</v>
      </c>
      <c r="C21" s="56" t="s">
        <v>8</v>
      </c>
      <c r="D21" s="5" t="s">
        <v>189</v>
      </c>
      <c r="E21" s="5" t="s">
        <v>228</v>
      </c>
      <c r="F21" s="5" t="s">
        <v>189</v>
      </c>
      <c r="G21" s="5" t="s">
        <v>228</v>
      </c>
    </row>
    <row r="22" spans="1:14" x14ac:dyDescent="0.3">
      <c r="A22" s="5" t="s">
        <v>21</v>
      </c>
      <c r="B22" s="9">
        <f>'Ansys beam model LRFD cases'!I68</f>
        <v>-868.6400000000001</v>
      </c>
      <c r="C22" s="9">
        <f>'Ansys beam model LRFD cases'!J68</f>
        <v>0</v>
      </c>
      <c r="D22" s="9">
        <v>0</v>
      </c>
      <c r="E22" s="9">
        <v>0</v>
      </c>
      <c r="F22" s="9">
        <f>'Ansys beam model LRFD cases'!K68</f>
        <v>-2206.4</v>
      </c>
      <c r="G22" s="9">
        <f>'Ansys beam model LRFD cases'!L68</f>
        <v>3570.2400000000002</v>
      </c>
    </row>
    <row r="23" spans="1:14" x14ac:dyDescent="0.3">
      <c r="A23" s="5" t="s">
        <v>22</v>
      </c>
      <c r="B23" s="9">
        <f>-'Ansys beam model LRFD cases'!I70</f>
        <v>7827.2000000000007</v>
      </c>
      <c r="C23" s="9">
        <f>-'Ansys beam model LRFD cases'!J70</f>
        <v>0</v>
      </c>
      <c r="D23" s="9">
        <v>-252.3528</v>
      </c>
      <c r="E23" s="9">
        <v>-804.50999999999988</v>
      </c>
      <c r="F23" s="9">
        <f>-'Ansys beam model LRFD cases'!K70</f>
        <v>-823.83279999999991</v>
      </c>
      <c r="G23" s="9">
        <f>-'Ansys beam model LRFD cases'!L70</f>
        <v>-1576.75</v>
      </c>
    </row>
    <row r="24" spans="1:14" x14ac:dyDescent="0.3">
      <c r="A24" s="5" t="s">
        <v>23</v>
      </c>
      <c r="B24" s="9">
        <f>'Ansys beam model LRFD cases'!I69</f>
        <v>936.87599999999998</v>
      </c>
      <c r="C24" s="9">
        <f>'Ansys beam model LRFD cases'!J69</f>
        <v>936.87599999999998</v>
      </c>
      <c r="D24" s="9">
        <v>721.00800000000004</v>
      </c>
      <c r="E24" s="9">
        <v>2298.6</v>
      </c>
      <c r="F24" s="9">
        <f>'Ansys beam model LRFD cases'!K69</f>
        <v>721.00800000000004</v>
      </c>
      <c r="G24" s="9">
        <f>'Ansys beam model LRFD cases'!L69</f>
        <v>2298.6</v>
      </c>
    </row>
    <row r="25" spans="1:14" x14ac:dyDescent="0.3">
      <c r="A25" s="5" t="s">
        <v>25</v>
      </c>
      <c r="B25" s="9">
        <f>'Ansys beam model LRFD cases'!I71</f>
        <v>2595.4195999999997</v>
      </c>
      <c r="C25" s="9">
        <f>'Ansys beam model LRFD cases'!J71</f>
        <v>89.883600000000001</v>
      </c>
      <c r="D25" s="9">
        <v>0</v>
      </c>
      <c r="E25" s="9">
        <v>0</v>
      </c>
      <c r="F25" s="9">
        <f>'Ansys beam model LRFD cases'!K71</f>
        <v>0</v>
      </c>
      <c r="G25" s="9">
        <f>'Ansys beam model LRFD cases'!L71</f>
        <v>0</v>
      </c>
    </row>
    <row r="26" spans="1:14" x14ac:dyDescent="0.3">
      <c r="A26" s="5" t="s">
        <v>26</v>
      </c>
      <c r="B26" s="9">
        <f>-'Ansys beam model LRFD cases'!I73</f>
        <v>0</v>
      </c>
      <c r="C26" s="9">
        <f>-'Ansys beam model LRFD cases'!J73</f>
        <v>0</v>
      </c>
      <c r="D26" s="9">
        <v>0</v>
      </c>
      <c r="E26" s="9">
        <v>0</v>
      </c>
      <c r="F26" s="9">
        <f>-'Ansys beam model LRFD cases'!K73</f>
        <v>0</v>
      </c>
      <c r="G26" s="9">
        <f>-'Ansys beam model LRFD cases'!L73</f>
        <v>0</v>
      </c>
    </row>
    <row r="27" spans="1:14" x14ac:dyDescent="0.3">
      <c r="A27" s="5" t="s">
        <v>27</v>
      </c>
      <c r="B27" s="9">
        <f>'Ansys beam model LRFD cases'!I72</f>
        <v>2505.5360000000001</v>
      </c>
      <c r="C27" s="9">
        <f>'Ansys beam model LRFD cases'!J72</f>
        <v>0</v>
      </c>
      <c r="D27" s="9">
        <v>0</v>
      </c>
      <c r="E27" s="9">
        <v>0</v>
      </c>
      <c r="F27" s="9">
        <f>'Ansys beam model LRFD cases'!K72</f>
        <v>0</v>
      </c>
      <c r="G27" s="9">
        <f>'Ansys beam model LRFD cases'!L72</f>
        <v>0</v>
      </c>
    </row>
    <row r="29" spans="1:14" x14ac:dyDescent="0.3">
      <c r="A29" t="s">
        <v>6</v>
      </c>
      <c r="B29" s="2" t="s">
        <v>240</v>
      </c>
      <c r="D29" s="69" t="s">
        <v>9</v>
      </c>
      <c r="E29" s="69"/>
      <c r="F29" s="69" t="s">
        <v>227</v>
      </c>
      <c r="G29" s="69"/>
    </row>
    <row r="30" spans="1:14" x14ac:dyDescent="0.3">
      <c r="B30" s="55" t="s">
        <v>7</v>
      </c>
      <c r="C30" s="56" t="s">
        <v>8</v>
      </c>
      <c r="D30" s="5" t="s">
        <v>189</v>
      </c>
      <c r="E30" s="5" t="s">
        <v>228</v>
      </c>
      <c r="F30" s="5" t="s">
        <v>189</v>
      </c>
      <c r="G30" s="5" t="s">
        <v>228</v>
      </c>
    </row>
    <row r="31" spans="1:14" x14ac:dyDescent="0.3">
      <c r="A31" s="5" t="s">
        <v>21</v>
      </c>
      <c r="B31" s="9">
        <f>'Ansys beam model LRFD cases'!I77</f>
        <v>-152.49</v>
      </c>
      <c r="C31" s="9">
        <f>'Ansys beam model LRFD cases'!J77</f>
        <v>390.41</v>
      </c>
      <c r="D31" s="9">
        <v>300.45999999999998</v>
      </c>
      <c r="E31" s="9">
        <v>957.86</v>
      </c>
      <c r="F31" s="9">
        <f>'Ansys beam model LRFD cases'!K77</f>
        <v>-720.04</v>
      </c>
      <c r="G31" s="9">
        <f>'Ansys beam model LRFD cases'!L77</f>
        <v>2552.6400000000003</v>
      </c>
    </row>
    <row r="32" spans="1:14" x14ac:dyDescent="0.3">
      <c r="A32" s="5" t="s">
        <v>22</v>
      </c>
      <c r="B32" s="9">
        <f>-'Ansys beam model LRFD cases'!I79</f>
        <v>4892</v>
      </c>
      <c r="C32" s="9">
        <f>-'Ansys beam model LRFD cases'!J79</f>
        <v>0</v>
      </c>
      <c r="D32" s="9">
        <v>-268.966026</v>
      </c>
      <c r="E32" s="9">
        <v>-857.47357499999987</v>
      </c>
      <c r="F32" s="9">
        <f>-'Ansys beam model LRFD cases'!K79</f>
        <v>-626.14102600000001</v>
      </c>
      <c r="G32" s="9">
        <f>-'Ansys beam model LRFD cases'!L79</f>
        <v>-1340.1235749999998</v>
      </c>
    </row>
    <row r="33" spans="1:7" x14ac:dyDescent="0.3">
      <c r="A33" s="5" t="s">
        <v>23</v>
      </c>
      <c r="B33" s="9">
        <f>'Ansys beam model LRFD cases'!I78</f>
        <v>998.5536699999999</v>
      </c>
      <c r="C33" s="9">
        <f>'Ansys beam model LRFD cases'!J78</f>
        <v>998.5536699999999</v>
      </c>
      <c r="D33" s="9">
        <v>768.47435999999993</v>
      </c>
      <c r="E33" s="9">
        <v>2449.9244999999996</v>
      </c>
      <c r="F33" s="9">
        <f>'Ansys beam model LRFD cases'!K78</f>
        <v>768.47435999999993</v>
      </c>
      <c r="G33" s="9">
        <f>'Ansys beam model LRFD cases'!L78</f>
        <v>2449.9244999999996</v>
      </c>
    </row>
    <row r="34" spans="1:7" x14ac:dyDescent="0.3">
      <c r="A34" s="5" t="s">
        <v>25</v>
      </c>
      <c r="B34" s="9">
        <f>'Ansys beam model LRFD cases'!I80</f>
        <v>1661.760937</v>
      </c>
      <c r="C34" s="9">
        <f>'Ansys beam model LRFD cases'!J80</f>
        <v>95.800937000000005</v>
      </c>
      <c r="D34" s="9">
        <v>0</v>
      </c>
      <c r="E34" s="9">
        <v>0</v>
      </c>
      <c r="F34" s="9">
        <f>'Ansys beam model LRFD cases'!K80</f>
        <v>0</v>
      </c>
      <c r="G34" s="9">
        <f>'Ansys beam model LRFD cases'!L80</f>
        <v>0</v>
      </c>
    </row>
    <row r="35" spans="1:7" x14ac:dyDescent="0.3">
      <c r="A35" s="5" t="s">
        <v>26</v>
      </c>
      <c r="B35" s="9">
        <f>-'Ansys beam model LRFD cases'!I82</f>
        <v>0</v>
      </c>
      <c r="C35" s="9">
        <f>-'Ansys beam model LRFD cases'!J82</f>
        <v>0</v>
      </c>
      <c r="D35" s="9">
        <v>0</v>
      </c>
      <c r="E35" s="9">
        <v>0</v>
      </c>
      <c r="F35" s="9">
        <f>-'Ansys beam model LRFD cases'!K82</f>
        <v>0</v>
      </c>
      <c r="G35" s="9">
        <f>-'Ansys beam model LRFD cases'!L82</f>
        <v>0</v>
      </c>
    </row>
    <row r="36" spans="1:7" x14ac:dyDescent="0.3">
      <c r="A36" s="5" t="s">
        <v>27</v>
      </c>
      <c r="B36" s="9">
        <f>'Ansys beam model LRFD cases'!I81</f>
        <v>1528.5037999999997</v>
      </c>
      <c r="C36" s="9">
        <f>'Ansys beam model LRFD cases'!J81</f>
        <v>-37.456199999999995</v>
      </c>
      <c r="D36" s="9">
        <v>0</v>
      </c>
      <c r="E36" s="9">
        <v>0</v>
      </c>
      <c r="F36" s="9">
        <f>'Ansys beam model LRFD cases'!K81</f>
        <v>0</v>
      </c>
      <c r="G36" s="9">
        <f>'Ansys beam model LRFD cases'!L81</f>
        <v>0</v>
      </c>
    </row>
    <row r="37" spans="1:7" x14ac:dyDescent="0.3">
      <c r="A37" s="44"/>
      <c r="B37" s="44"/>
      <c r="C37" s="44"/>
      <c r="D37" s="44"/>
      <c r="E37" s="44"/>
      <c r="F37" s="44"/>
      <c r="G37" s="44"/>
    </row>
    <row r="38" spans="1:7" x14ac:dyDescent="0.3">
      <c r="A38" t="s">
        <v>6</v>
      </c>
      <c r="B38" s="2" t="s">
        <v>239</v>
      </c>
      <c r="D38" s="69" t="s">
        <v>9</v>
      </c>
      <c r="E38" s="69"/>
      <c r="F38" s="69" t="s">
        <v>227</v>
      </c>
      <c r="G38" s="69"/>
    </row>
    <row r="39" spans="1:7" x14ac:dyDescent="0.3">
      <c r="B39" s="55" t="s">
        <v>7</v>
      </c>
      <c r="C39" s="56" t="s">
        <v>8</v>
      </c>
      <c r="D39" s="5" t="s">
        <v>189</v>
      </c>
      <c r="E39" s="5" t="s">
        <v>228</v>
      </c>
      <c r="F39" s="5" t="s">
        <v>189</v>
      </c>
      <c r="G39" s="5" t="s">
        <v>228</v>
      </c>
    </row>
    <row r="40" spans="1:7" x14ac:dyDescent="0.3">
      <c r="A40" s="5" t="s">
        <v>21</v>
      </c>
      <c r="B40" s="9">
        <f>'Ansys beam model LRFD cases'!I86</f>
        <v>-542.9</v>
      </c>
      <c r="C40" s="9">
        <f>'Ansys beam model LRFD cases'!J86</f>
        <v>0</v>
      </c>
      <c r="D40" s="9">
        <v>0</v>
      </c>
      <c r="E40" s="9">
        <v>0</v>
      </c>
      <c r="F40" s="9">
        <f>'Ansys beam model LRFD cases'!K86</f>
        <v>-1379</v>
      </c>
      <c r="G40" s="9">
        <f>'Ansys beam model LRFD cases'!L86</f>
        <v>2231.4</v>
      </c>
    </row>
    <row r="41" spans="1:7" x14ac:dyDescent="0.3">
      <c r="A41" s="5" t="s">
        <v>22</v>
      </c>
      <c r="B41" s="9">
        <f>-'Ansys beam model LRFD cases'!I88</f>
        <v>7559.78</v>
      </c>
      <c r="C41" s="9">
        <f>-'Ansys beam model LRFD cases'!J88</f>
        <v>2667.78</v>
      </c>
      <c r="D41" s="9">
        <v>-268.966026</v>
      </c>
      <c r="E41" s="9">
        <v>-857.47357499999987</v>
      </c>
      <c r="F41" s="9">
        <f>-'Ansys beam model LRFD cases'!K88</f>
        <v>-626.14102600000001</v>
      </c>
      <c r="G41" s="9">
        <f>-'Ansys beam model LRFD cases'!L88</f>
        <v>-1340.1235749999998</v>
      </c>
    </row>
    <row r="42" spans="1:7" x14ac:dyDescent="0.3">
      <c r="A42" s="5" t="s">
        <v>23</v>
      </c>
      <c r="B42" s="9">
        <f>'Ansys beam model LRFD cases'!I87</f>
        <v>998.5536699999999</v>
      </c>
      <c r="C42" s="9">
        <f>'Ansys beam model LRFD cases'!J87</f>
        <v>998.5536699999999</v>
      </c>
      <c r="D42" s="9">
        <v>768.47435999999993</v>
      </c>
      <c r="E42" s="9">
        <v>2449.9244999999996</v>
      </c>
      <c r="F42" s="9">
        <f>'Ansys beam model LRFD cases'!K87</f>
        <v>768.47435999999993</v>
      </c>
      <c r="G42" s="9">
        <f>'Ansys beam model LRFD cases'!L87</f>
        <v>2449.9244999999996</v>
      </c>
    </row>
    <row r="43" spans="1:7" x14ac:dyDescent="0.3">
      <c r="A43" s="5" t="s">
        <v>25</v>
      </c>
      <c r="B43" s="9">
        <f>'Ansys beam model LRFD cases'!I89</f>
        <v>1661.760937</v>
      </c>
      <c r="C43" s="9">
        <f>'Ansys beam model LRFD cases'!J89</f>
        <v>95.800937000000005</v>
      </c>
      <c r="D43" s="9">
        <v>0</v>
      </c>
      <c r="E43" s="9">
        <v>0</v>
      </c>
      <c r="F43" s="9">
        <f>'Ansys beam model LRFD cases'!K89</f>
        <v>0</v>
      </c>
      <c r="G43" s="9">
        <f>'Ansys beam model LRFD cases'!L89</f>
        <v>0</v>
      </c>
    </row>
    <row r="44" spans="1:7" x14ac:dyDescent="0.3">
      <c r="A44" s="5" t="s">
        <v>26</v>
      </c>
      <c r="B44" s="9">
        <f>-'Ansys beam model LRFD cases'!I91</f>
        <v>0</v>
      </c>
      <c r="C44" s="9">
        <f>-'Ansys beam model LRFD cases'!J91</f>
        <v>0</v>
      </c>
      <c r="D44" s="9">
        <v>0</v>
      </c>
      <c r="E44" s="9">
        <v>0</v>
      </c>
      <c r="F44" s="9">
        <f>-'Ansys beam model LRFD cases'!K91</f>
        <v>0</v>
      </c>
      <c r="G44" s="9">
        <f>-'Ansys beam model LRFD cases'!L91</f>
        <v>0</v>
      </c>
    </row>
    <row r="45" spans="1:7" x14ac:dyDescent="0.3">
      <c r="A45" s="5" t="s">
        <v>27</v>
      </c>
      <c r="B45" s="9">
        <f>'Ansys beam model LRFD cases'!I90</f>
        <v>1565.96</v>
      </c>
      <c r="C45" s="9">
        <f>'Ansys beam model LRFD cases'!J90</f>
        <v>0</v>
      </c>
      <c r="D45" s="9">
        <v>0</v>
      </c>
      <c r="E45" s="9">
        <v>0</v>
      </c>
      <c r="F45" s="9">
        <f>'Ansys beam model LRFD cases'!K90</f>
        <v>0</v>
      </c>
      <c r="G45" s="9">
        <f>'Ansys beam model LRFD cases'!L90</f>
        <v>0</v>
      </c>
    </row>
    <row r="46" spans="1:7" x14ac:dyDescent="0.3">
      <c r="A46" s="44"/>
      <c r="B46" s="44"/>
      <c r="C46" s="44"/>
      <c r="D46" s="44"/>
      <c r="E46" s="44"/>
      <c r="F46" s="44"/>
      <c r="G46" s="44"/>
    </row>
    <row r="47" spans="1:7" x14ac:dyDescent="0.3">
      <c r="A47" t="s">
        <v>6</v>
      </c>
      <c r="B47" s="2" t="s">
        <v>242</v>
      </c>
      <c r="D47" s="69" t="s">
        <v>9</v>
      </c>
      <c r="E47" s="69"/>
      <c r="F47" s="69" t="s">
        <v>227</v>
      </c>
      <c r="G47" s="69"/>
    </row>
    <row r="48" spans="1:7" x14ac:dyDescent="0.3">
      <c r="B48" s="55" t="s">
        <v>7</v>
      </c>
      <c r="C48" s="56" t="s">
        <v>8</v>
      </c>
      <c r="D48" s="5" t="s">
        <v>189</v>
      </c>
      <c r="E48" s="5" t="s">
        <v>228</v>
      </c>
      <c r="F48" s="5" t="s">
        <v>189</v>
      </c>
      <c r="G48" s="5" t="s">
        <v>228</v>
      </c>
    </row>
    <row r="49" spans="1:7" x14ac:dyDescent="0.3">
      <c r="A49" s="5" t="s">
        <v>21</v>
      </c>
      <c r="B49" s="9">
        <f>'Ansys beam model LRFD cases'!I95</f>
        <v>390.41</v>
      </c>
      <c r="C49" s="9">
        <f>'Ansys beam model LRFD cases'!J95</f>
        <v>390.41</v>
      </c>
      <c r="D49" s="9">
        <v>300.45999999999998</v>
      </c>
      <c r="E49" s="9">
        <v>957.86</v>
      </c>
      <c r="F49" s="9">
        <f>'Ansys beam model LRFD cases'!K95</f>
        <v>300.45999999999998</v>
      </c>
      <c r="G49" s="9">
        <f>'Ansys beam model LRFD cases'!L95</f>
        <v>957.86</v>
      </c>
    </row>
    <row r="50" spans="1:7" x14ac:dyDescent="0.3">
      <c r="A50" s="5" t="s">
        <v>22</v>
      </c>
      <c r="B50" s="9">
        <f>-'Ansys beam model LRFD cases'!I97</f>
        <v>0</v>
      </c>
      <c r="C50" s="9">
        <f>-'Ansys beam model LRFD cases'!J97</f>
        <v>0</v>
      </c>
      <c r="D50" s="9">
        <v>-172.651374</v>
      </c>
      <c r="E50" s="9">
        <v>-550.41892499999994</v>
      </c>
      <c r="F50" s="9">
        <f>-'Ansys beam model LRFD cases'!K97</f>
        <v>-172.651374</v>
      </c>
      <c r="G50" s="9">
        <f>-'Ansys beam model LRFD cases'!L97</f>
        <v>-550.41892499999994</v>
      </c>
    </row>
    <row r="51" spans="1:7" x14ac:dyDescent="0.3">
      <c r="A51" s="5" t="s">
        <v>23</v>
      </c>
      <c r="B51" s="9">
        <f>'Ansys beam model LRFD cases'!I96</f>
        <v>640.97932999999989</v>
      </c>
      <c r="C51" s="9">
        <f>'Ansys beam model LRFD cases'!J96</f>
        <v>640.97932999999989</v>
      </c>
      <c r="D51" s="9">
        <v>493.28964000000002</v>
      </c>
      <c r="E51" s="9">
        <v>1572.6254999999999</v>
      </c>
      <c r="F51" s="9">
        <f>'Ansys beam model LRFD cases'!K96</f>
        <v>493.28964000000002</v>
      </c>
      <c r="G51" s="9">
        <f>'Ansys beam model LRFD cases'!L96</f>
        <v>1572.6254999999999</v>
      </c>
    </row>
    <row r="52" spans="1:7" x14ac:dyDescent="0.3">
      <c r="A52" s="5" t="s">
        <v>25</v>
      </c>
      <c r="B52" s="9">
        <f>'Ansys beam model LRFD cases'!I98</f>
        <v>61.495362999999998</v>
      </c>
      <c r="C52" s="9">
        <f>'Ansys beam model LRFD cases'!J98</f>
        <v>61.495362999999998</v>
      </c>
      <c r="D52" s="9">
        <v>0</v>
      </c>
      <c r="E52" s="9">
        <v>0</v>
      </c>
      <c r="F52" s="9">
        <f>'Ansys beam model LRFD cases'!K98</f>
        <v>0</v>
      </c>
      <c r="G52" s="9">
        <f>'Ansys beam model LRFD cases'!L98</f>
        <v>0</v>
      </c>
    </row>
    <row r="53" spans="1:7" x14ac:dyDescent="0.3">
      <c r="A53" s="5" t="s">
        <v>26</v>
      </c>
      <c r="B53" s="9">
        <f>-'Ansys beam model LRFD cases'!I100</f>
        <v>0</v>
      </c>
      <c r="C53" s="9">
        <f>-'Ansys beam model LRFD cases'!J100</f>
        <v>0</v>
      </c>
      <c r="D53" s="9">
        <v>0</v>
      </c>
      <c r="E53" s="9">
        <v>0</v>
      </c>
      <c r="F53" s="9">
        <f>-'Ansys beam model LRFD cases'!K100</f>
        <v>0</v>
      </c>
      <c r="G53" s="9">
        <f>-'Ansys beam model LRFD cases'!L100</f>
        <v>0</v>
      </c>
    </row>
    <row r="54" spans="1:7" x14ac:dyDescent="0.3">
      <c r="A54" s="5" t="s">
        <v>27</v>
      </c>
      <c r="B54" s="9">
        <f>'Ansys beam model LRFD cases'!I99</f>
        <v>-37.456199999999995</v>
      </c>
      <c r="C54" s="9">
        <f>'Ansys beam model LRFD cases'!J99</f>
        <v>-37.456199999999995</v>
      </c>
      <c r="D54" s="9">
        <v>0</v>
      </c>
      <c r="E54" s="9">
        <v>0</v>
      </c>
      <c r="F54" s="9">
        <f>'Ansys beam model LRFD cases'!K99</f>
        <v>0</v>
      </c>
      <c r="G54" s="9">
        <f>'Ansys beam model LRFD cases'!L99</f>
        <v>0</v>
      </c>
    </row>
    <row r="55" spans="1:7" x14ac:dyDescent="0.3">
      <c r="A55" s="44"/>
      <c r="B55" s="44"/>
      <c r="C55" s="44"/>
      <c r="D55" s="44"/>
      <c r="E55" s="44"/>
      <c r="F55" s="44"/>
      <c r="G55" s="44"/>
    </row>
    <row r="56" spans="1:7" x14ac:dyDescent="0.3">
      <c r="A56" t="s">
        <v>6</v>
      </c>
      <c r="B56" s="2" t="s">
        <v>241</v>
      </c>
      <c r="D56" s="69" t="s">
        <v>9</v>
      </c>
      <c r="E56" s="69"/>
      <c r="F56" s="69" t="s">
        <v>227</v>
      </c>
      <c r="G56" s="69"/>
    </row>
    <row r="57" spans="1:7" x14ac:dyDescent="0.3">
      <c r="B57" s="55" t="s">
        <v>7</v>
      </c>
      <c r="C57" s="56" t="s">
        <v>8</v>
      </c>
      <c r="D57" s="5" t="s">
        <v>189</v>
      </c>
      <c r="E57" s="5" t="s">
        <v>228</v>
      </c>
      <c r="F57" s="5" t="s">
        <v>189</v>
      </c>
      <c r="G57" s="5" t="s">
        <v>228</v>
      </c>
    </row>
    <row r="58" spans="1:7" x14ac:dyDescent="0.3">
      <c r="A58" s="5" t="s">
        <v>21</v>
      </c>
      <c r="B58" s="9">
        <f>'Ansys beam model LRFD cases'!I104</f>
        <v>0</v>
      </c>
      <c r="C58" s="9">
        <f>'Ansys beam model LRFD cases'!J104</f>
        <v>0</v>
      </c>
      <c r="D58" s="9">
        <v>0</v>
      </c>
      <c r="E58" s="9">
        <v>0</v>
      </c>
      <c r="F58" s="9">
        <f>'Ansys beam model LRFD cases'!K104</f>
        <v>0</v>
      </c>
      <c r="G58" s="9">
        <f>'Ansys beam model LRFD cases'!L104</f>
        <v>0</v>
      </c>
    </row>
    <row r="59" spans="1:7" x14ac:dyDescent="0.3">
      <c r="A59" s="5" t="s">
        <v>22</v>
      </c>
      <c r="B59" s="9">
        <f>-'Ansys beam model LRFD cases'!I106</f>
        <v>-2667.78</v>
      </c>
      <c r="C59" s="9">
        <f>-'Ansys beam model LRFD cases'!J106</f>
        <v>-2667.78</v>
      </c>
      <c r="D59" s="9">
        <v>-172.651374</v>
      </c>
      <c r="E59" s="9">
        <v>-550.41892499999994</v>
      </c>
      <c r="F59" s="9">
        <f>-'Ansys beam model LRFD cases'!K106</f>
        <v>-172.651374</v>
      </c>
      <c r="G59" s="9">
        <f>-'Ansys beam model LRFD cases'!L106</f>
        <v>-550.41892499999994</v>
      </c>
    </row>
    <row r="60" spans="1:7" x14ac:dyDescent="0.3">
      <c r="A60" s="5" t="s">
        <v>23</v>
      </c>
      <c r="B60" s="9">
        <f>'Ansys beam model LRFD cases'!I105</f>
        <v>640.97932999999989</v>
      </c>
      <c r="C60" s="9">
        <f>'Ansys beam model LRFD cases'!J105</f>
        <v>640.97932999999989</v>
      </c>
      <c r="D60" s="9">
        <v>493.28964000000002</v>
      </c>
      <c r="E60" s="9">
        <v>1572.6254999999999</v>
      </c>
      <c r="F60" s="9">
        <f>'Ansys beam model LRFD cases'!K105</f>
        <v>493.28964000000002</v>
      </c>
      <c r="G60" s="9">
        <f>'Ansys beam model LRFD cases'!L105</f>
        <v>1572.6254999999999</v>
      </c>
    </row>
    <row r="61" spans="1:7" x14ac:dyDescent="0.3">
      <c r="A61" s="5" t="s">
        <v>25</v>
      </c>
      <c r="B61" s="9">
        <f>'Ansys beam model LRFD cases'!I107</f>
        <v>61.495362999999998</v>
      </c>
      <c r="C61" s="9">
        <f>'Ansys beam model LRFD cases'!J107</f>
        <v>61.495362999999998</v>
      </c>
      <c r="D61" s="9">
        <v>0</v>
      </c>
      <c r="E61" s="9">
        <v>0</v>
      </c>
      <c r="F61" s="9">
        <f>'Ansys beam model LRFD cases'!K107</f>
        <v>0</v>
      </c>
      <c r="G61" s="9">
        <f>'Ansys beam model LRFD cases'!L107</f>
        <v>0</v>
      </c>
    </row>
    <row r="62" spans="1:7" x14ac:dyDescent="0.3">
      <c r="A62" s="5" t="s">
        <v>26</v>
      </c>
      <c r="B62" s="9">
        <f>-'Ansys beam model LRFD cases'!I109</f>
        <v>0</v>
      </c>
      <c r="C62" s="9">
        <f>-'Ansys beam model LRFD cases'!J109</f>
        <v>0</v>
      </c>
      <c r="D62" s="9">
        <v>0</v>
      </c>
      <c r="E62" s="9">
        <v>0</v>
      </c>
      <c r="F62" s="9">
        <f>-'Ansys beam model LRFD cases'!K109</f>
        <v>0</v>
      </c>
      <c r="G62" s="9">
        <f>-'Ansys beam model LRFD cases'!L109</f>
        <v>0</v>
      </c>
    </row>
    <row r="63" spans="1:7" x14ac:dyDescent="0.3">
      <c r="A63" s="5" t="s">
        <v>27</v>
      </c>
      <c r="B63" s="9">
        <f>'Ansys beam model LRFD cases'!I108</f>
        <v>0</v>
      </c>
      <c r="C63" s="9">
        <f>'Ansys beam model LRFD cases'!J108</f>
        <v>0</v>
      </c>
      <c r="D63" s="9">
        <v>0</v>
      </c>
      <c r="E63" s="9">
        <v>0</v>
      </c>
      <c r="F63" s="9">
        <f>'Ansys beam model LRFD cases'!K108</f>
        <v>0</v>
      </c>
      <c r="G63" s="9">
        <f>'Ansys beam model LRFD cases'!L108</f>
        <v>0</v>
      </c>
    </row>
    <row r="64" spans="1:7" x14ac:dyDescent="0.3">
      <c r="A64" s="44"/>
      <c r="B64" s="44"/>
      <c r="C64" s="44"/>
      <c r="D64" s="44"/>
      <c r="E64" s="44"/>
      <c r="F64" s="44"/>
      <c r="G64" s="44"/>
    </row>
    <row r="65" spans="1:7" x14ac:dyDescent="0.3">
      <c r="A65" s="44"/>
      <c r="B65" s="44"/>
      <c r="C65" s="44"/>
      <c r="D65" s="44"/>
      <c r="E65" s="44"/>
      <c r="F65" s="44"/>
      <c r="G65" s="44"/>
    </row>
    <row r="66" spans="1:7" x14ac:dyDescent="0.3">
      <c r="A66" s="44"/>
      <c r="B66" s="44"/>
      <c r="C66" s="44"/>
      <c r="D66" s="44"/>
      <c r="E66" s="44"/>
      <c r="F66" s="44"/>
      <c r="G66" s="44"/>
    </row>
    <row r="67" spans="1:7" x14ac:dyDescent="0.3">
      <c r="A67" s="44"/>
      <c r="B67" s="44"/>
      <c r="C67" s="44"/>
      <c r="D67" s="44"/>
      <c r="E67" s="44"/>
      <c r="F67" s="44"/>
      <c r="G67" s="44"/>
    </row>
    <row r="68" spans="1:7" x14ac:dyDescent="0.3">
      <c r="A68" s="44"/>
      <c r="B68" s="44"/>
      <c r="C68" s="44"/>
      <c r="D68" s="44"/>
      <c r="E68" s="44"/>
      <c r="F68" s="44"/>
      <c r="G68" s="44"/>
    </row>
  </sheetData>
  <mergeCells count="12">
    <mergeCell ref="D38:E38"/>
    <mergeCell ref="F38:G38"/>
    <mergeCell ref="D47:E47"/>
    <mergeCell ref="F47:G47"/>
    <mergeCell ref="D56:E56"/>
    <mergeCell ref="F56:G56"/>
    <mergeCell ref="D11:E11"/>
    <mergeCell ref="F11:G11"/>
    <mergeCell ref="D20:E20"/>
    <mergeCell ref="F20:G20"/>
    <mergeCell ref="D29:E29"/>
    <mergeCell ref="F29:G29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selection activeCell="B20" sqref="B20:B23"/>
    </sheetView>
  </sheetViews>
  <sheetFormatPr defaultRowHeight="14.4" x14ac:dyDescent="0.3"/>
  <cols>
    <col min="2" max="2" width="8" customWidth="1"/>
    <col min="3" max="3" width="10.6640625" customWidth="1"/>
    <col min="4" max="4" width="8.44140625" customWidth="1"/>
    <col min="5" max="5" width="8.33203125" customWidth="1"/>
    <col min="6" max="6" width="7.21875" customWidth="1"/>
    <col min="7" max="7" width="7.33203125" customWidth="1"/>
    <col min="8" max="8" width="5.88671875" customWidth="1"/>
    <col min="9" max="9" width="5.44140625" customWidth="1"/>
    <col min="10" max="10" width="7.109375" customWidth="1"/>
    <col min="11" max="11" width="7.21875" customWidth="1"/>
    <col min="12" max="12" width="5.5546875" customWidth="1"/>
    <col min="13" max="13" width="6.33203125" customWidth="1"/>
    <col min="14" max="14" width="7.5546875" customWidth="1"/>
    <col min="15" max="15" width="7.44140625" customWidth="1"/>
    <col min="17" max="17" width="7.109375" customWidth="1"/>
    <col min="18" max="18" width="9.21875" customWidth="1"/>
    <col min="19" max="19" width="7.109375" customWidth="1"/>
    <col min="20" max="20" width="7.33203125" customWidth="1"/>
    <col min="21" max="21" width="5.88671875" customWidth="1"/>
    <col min="22" max="22" width="5.44140625" customWidth="1"/>
  </cols>
  <sheetData>
    <row r="1" spans="1:22" x14ac:dyDescent="0.3">
      <c r="A1" s="14" t="s">
        <v>153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</row>
    <row r="2" spans="1:22" x14ac:dyDescent="0.3">
      <c r="A2" s="14"/>
      <c r="B2" s="15" t="s">
        <v>154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2" x14ac:dyDescent="0.3">
      <c r="A3" s="14" t="s">
        <v>155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1:22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spans="1:22" x14ac:dyDescent="0.3">
      <c r="A5" s="14" t="s">
        <v>156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</row>
    <row r="6" spans="1:22" x14ac:dyDescent="0.3">
      <c r="A6" s="14"/>
      <c r="B6" s="15" t="s">
        <v>157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spans="1:22" x14ac:dyDescent="0.3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1:22" x14ac:dyDescent="0.3">
      <c r="A8" s="14" t="s">
        <v>158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</row>
    <row r="9" spans="1:22" x14ac:dyDescent="0.3">
      <c r="A9" s="14" t="s">
        <v>159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1:22" x14ac:dyDescent="0.3">
      <c r="A10" s="14"/>
      <c r="B10" s="15" t="s">
        <v>160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</row>
    <row r="11" spans="1:22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</row>
    <row r="12" spans="1:22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</row>
    <row r="13" spans="1:22" x14ac:dyDescent="0.3">
      <c r="A13" s="14" t="s">
        <v>161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1:22" x14ac:dyDescent="0.3">
      <c r="A14" s="14"/>
      <c r="B14" s="15" t="s">
        <v>162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1:22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</row>
    <row r="16" spans="1:22" x14ac:dyDescent="0.3">
      <c r="A16" s="14"/>
      <c r="B16" s="14" t="s">
        <v>163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</row>
    <row r="17" spans="1:22" x14ac:dyDescent="0.3">
      <c r="A17" s="14"/>
      <c r="B17" s="14" t="s">
        <v>164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</row>
    <row r="18" spans="1:22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 t="s">
        <v>165</v>
      </c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</row>
    <row r="19" spans="1:22" x14ac:dyDescent="0.3">
      <c r="A19" s="14"/>
      <c r="B19" s="14"/>
      <c r="C19" s="14"/>
      <c r="D19" s="14"/>
      <c r="E19" s="14"/>
      <c r="F19" s="73" t="s">
        <v>166</v>
      </c>
      <c r="G19" s="74"/>
      <c r="H19" s="74"/>
      <c r="I19" s="75"/>
      <c r="J19" s="73" t="s">
        <v>167</v>
      </c>
      <c r="K19" s="74"/>
      <c r="L19" s="74"/>
      <c r="M19" s="75"/>
      <c r="N19" s="14"/>
      <c r="O19" s="14"/>
      <c r="P19" s="73" t="s">
        <v>168</v>
      </c>
      <c r="Q19" s="75"/>
      <c r="R19" s="16" t="s">
        <v>169</v>
      </c>
      <c r="S19" s="14"/>
      <c r="T19" s="14"/>
      <c r="U19" s="14"/>
      <c r="V19" s="14"/>
    </row>
    <row r="20" spans="1:22" ht="28.8" x14ac:dyDescent="0.3">
      <c r="A20" s="76"/>
      <c r="B20" s="17" t="s">
        <v>170</v>
      </c>
      <c r="C20" s="17" t="s">
        <v>171</v>
      </c>
      <c r="D20" s="17" t="s">
        <v>172</v>
      </c>
      <c r="E20" s="20" t="s">
        <v>173</v>
      </c>
      <c r="F20" s="22" t="s">
        <v>174</v>
      </c>
      <c r="G20" s="17" t="s">
        <v>174</v>
      </c>
      <c r="H20" s="17" t="s">
        <v>175</v>
      </c>
      <c r="I20" s="17" t="s">
        <v>175</v>
      </c>
      <c r="J20" s="17" t="s">
        <v>176</v>
      </c>
      <c r="K20" s="17" t="s">
        <v>176</v>
      </c>
      <c r="L20" s="17" t="s">
        <v>175</v>
      </c>
      <c r="M20" s="17" t="s">
        <v>175</v>
      </c>
      <c r="N20" s="25" t="s">
        <v>177</v>
      </c>
      <c r="O20" s="17" t="s">
        <v>177</v>
      </c>
      <c r="P20" s="23" t="s">
        <v>178</v>
      </c>
      <c r="Q20" s="18" t="s">
        <v>178</v>
      </c>
      <c r="R20" s="25" t="s">
        <v>173</v>
      </c>
      <c r="S20" s="62" t="s">
        <v>179</v>
      </c>
      <c r="T20" s="17" t="s">
        <v>179</v>
      </c>
      <c r="U20" s="65" t="s">
        <v>175</v>
      </c>
      <c r="V20" s="29" t="s">
        <v>175</v>
      </c>
    </row>
    <row r="21" spans="1:22" ht="16.2" customHeight="1" x14ac:dyDescent="0.3">
      <c r="A21" s="76"/>
      <c r="B21" s="18" t="s">
        <v>180</v>
      </c>
      <c r="C21" s="18" t="s">
        <v>181</v>
      </c>
      <c r="D21" s="18" t="s">
        <v>182</v>
      </c>
      <c r="E21" s="21" t="s">
        <v>183</v>
      </c>
      <c r="F21" s="23" t="s">
        <v>184</v>
      </c>
      <c r="G21" s="18" t="s">
        <v>185</v>
      </c>
      <c r="H21" s="18" t="s">
        <v>186</v>
      </c>
      <c r="I21" s="18" t="s">
        <v>186</v>
      </c>
      <c r="J21" s="18" t="s">
        <v>184</v>
      </c>
      <c r="K21" s="18" t="s">
        <v>185</v>
      </c>
      <c r="L21" s="18" t="s">
        <v>187</v>
      </c>
      <c r="M21" s="18" t="s">
        <v>187</v>
      </c>
      <c r="N21" s="26" t="s">
        <v>175</v>
      </c>
      <c r="O21" s="18" t="s">
        <v>175</v>
      </c>
      <c r="P21" s="27"/>
      <c r="Q21" s="28"/>
      <c r="R21" s="26" t="s">
        <v>188</v>
      </c>
      <c r="S21" s="63" t="s">
        <v>189</v>
      </c>
      <c r="T21" s="18" t="s">
        <v>189</v>
      </c>
      <c r="U21" s="66" t="s">
        <v>189</v>
      </c>
      <c r="V21" s="30" t="s">
        <v>189</v>
      </c>
    </row>
    <row r="22" spans="1:22" ht="28.8" x14ac:dyDescent="0.3">
      <c r="A22" s="76"/>
      <c r="B22" s="18" t="s">
        <v>190</v>
      </c>
      <c r="C22" s="18" t="s">
        <v>191</v>
      </c>
      <c r="D22" s="18" t="s">
        <v>192</v>
      </c>
      <c r="E22" s="21" t="s">
        <v>193</v>
      </c>
      <c r="F22" s="23"/>
      <c r="G22" s="18"/>
      <c r="H22" s="18" t="s">
        <v>184</v>
      </c>
      <c r="I22" s="18" t="s">
        <v>185</v>
      </c>
      <c r="J22" s="18"/>
      <c r="K22" s="18"/>
      <c r="L22" s="18" t="s">
        <v>184</v>
      </c>
      <c r="M22" s="18" t="s">
        <v>185</v>
      </c>
      <c r="N22" s="26" t="s">
        <v>194</v>
      </c>
      <c r="O22" s="18" t="s">
        <v>194</v>
      </c>
      <c r="P22" s="23" t="s">
        <v>195</v>
      </c>
      <c r="Q22" s="18" t="s">
        <v>196</v>
      </c>
      <c r="R22" s="26" t="s">
        <v>197</v>
      </c>
      <c r="S22" s="63" t="s">
        <v>198</v>
      </c>
      <c r="T22" s="18" t="s">
        <v>198</v>
      </c>
      <c r="U22" s="66" t="s">
        <v>198</v>
      </c>
      <c r="V22" s="30" t="s">
        <v>198</v>
      </c>
    </row>
    <row r="23" spans="1:22" ht="16.2" customHeight="1" x14ac:dyDescent="0.3">
      <c r="A23" s="76"/>
      <c r="B23" s="18"/>
      <c r="C23" s="18"/>
      <c r="D23" s="18"/>
      <c r="E23" s="21"/>
      <c r="F23" s="23"/>
      <c r="G23" s="18"/>
      <c r="H23" s="18"/>
      <c r="I23" s="18"/>
      <c r="J23" s="18"/>
      <c r="K23" s="18"/>
      <c r="L23" s="18"/>
      <c r="M23" s="18"/>
      <c r="N23" s="26" t="s">
        <v>184</v>
      </c>
      <c r="O23" s="18" t="s">
        <v>185</v>
      </c>
      <c r="P23" s="24" t="s">
        <v>200</v>
      </c>
      <c r="Q23" s="19" t="s">
        <v>201</v>
      </c>
      <c r="R23" s="26" t="s">
        <v>199</v>
      </c>
      <c r="S23" s="63" t="s">
        <v>184</v>
      </c>
      <c r="T23" s="18" t="s">
        <v>185</v>
      </c>
      <c r="U23" s="66" t="s">
        <v>184</v>
      </c>
      <c r="V23" s="30" t="s">
        <v>185</v>
      </c>
    </row>
    <row r="24" spans="1:22" x14ac:dyDescent="0.3">
      <c r="A24" s="14"/>
      <c r="B24" s="31">
        <v>0.375</v>
      </c>
      <c r="C24" s="31">
        <v>2.375</v>
      </c>
      <c r="D24" s="31">
        <v>0.5</v>
      </c>
      <c r="E24" s="32">
        <v>3.625</v>
      </c>
      <c r="F24" s="16">
        <v>5</v>
      </c>
      <c r="G24" s="31">
        <v>1120</v>
      </c>
      <c r="H24" s="31">
        <v>6.3</v>
      </c>
      <c r="I24" s="31">
        <v>1425</v>
      </c>
      <c r="J24" s="31">
        <v>32.299999999999997</v>
      </c>
      <c r="K24" s="31">
        <v>7270</v>
      </c>
      <c r="L24" s="31">
        <v>16.8</v>
      </c>
      <c r="M24" s="31">
        <v>3780</v>
      </c>
      <c r="N24" s="31">
        <v>11.8</v>
      </c>
      <c r="O24" s="33">
        <v>2645</v>
      </c>
      <c r="P24" s="31">
        <v>1</v>
      </c>
      <c r="Q24" s="31">
        <v>1</v>
      </c>
      <c r="R24" s="34">
        <v>0.84</v>
      </c>
      <c r="S24" s="64">
        <v>5</v>
      </c>
      <c r="T24" s="31">
        <v>1120</v>
      </c>
      <c r="U24" s="64">
        <v>5.3</v>
      </c>
      <c r="V24" s="33">
        <v>1197</v>
      </c>
    </row>
    <row r="25" spans="1:22" x14ac:dyDescent="0.3">
      <c r="A25" s="14"/>
      <c r="B25" s="31">
        <v>0.375</v>
      </c>
      <c r="C25" s="31">
        <v>3.375</v>
      </c>
      <c r="D25" s="31">
        <v>0.5</v>
      </c>
      <c r="E25" s="32">
        <v>4.625</v>
      </c>
      <c r="F25" s="16">
        <v>7.1</v>
      </c>
      <c r="G25" s="31">
        <v>1590</v>
      </c>
      <c r="H25" s="31">
        <v>18</v>
      </c>
      <c r="I25" s="31">
        <v>4055</v>
      </c>
      <c r="J25" s="31">
        <v>32.299999999999997</v>
      </c>
      <c r="K25" s="31">
        <v>7270</v>
      </c>
      <c r="L25" s="31">
        <v>16.8</v>
      </c>
      <c r="M25" s="31">
        <v>3780</v>
      </c>
      <c r="N25" s="31">
        <v>11.8</v>
      </c>
      <c r="O25" s="33">
        <v>2645</v>
      </c>
      <c r="P25" s="31">
        <v>1</v>
      </c>
      <c r="Q25" s="31">
        <v>1</v>
      </c>
      <c r="R25" s="34">
        <v>0.68</v>
      </c>
      <c r="S25" s="64">
        <v>7.1</v>
      </c>
      <c r="T25" s="31">
        <v>1590</v>
      </c>
      <c r="U25" s="64">
        <v>8</v>
      </c>
      <c r="V25" s="31">
        <v>1799</v>
      </c>
    </row>
    <row r="26" spans="1:22" x14ac:dyDescent="0.3">
      <c r="A26" s="14"/>
      <c r="B26" s="31">
        <v>0.5</v>
      </c>
      <c r="C26" s="31">
        <v>2.75</v>
      </c>
      <c r="D26" s="31">
        <v>0.625</v>
      </c>
      <c r="E26" s="32">
        <v>4</v>
      </c>
      <c r="F26" s="16">
        <v>7.8</v>
      </c>
      <c r="G26" s="31">
        <v>1760</v>
      </c>
      <c r="H26" s="31">
        <v>16.899999999999999</v>
      </c>
      <c r="I26" s="31">
        <v>3790</v>
      </c>
      <c r="J26" s="31">
        <v>59.2</v>
      </c>
      <c r="K26" s="31">
        <v>13305</v>
      </c>
      <c r="L26" s="31">
        <v>30.8</v>
      </c>
      <c r="M26" s="31">
        <v>6920</v>
      </c>
      <c r="N26" s="31">
        <v>21.6</v>
      </c>
      <c r="O26" s="31">
        <v>4845</v>
      </c>
      <c r="P26" s="31">
        <v>1</v>
      </c>
      <c r="Q26" s="31">
        <v>0.81</v>
      </c>
      <c r="R26" s="34">
        <v>0.66</v>
      </c>
      <c r="S26" s="64">
        <v>7.8</v>
      </c>
      <c r="T26" s="31">
        <v>1760</v>
      </c>
      <c r="U26" s="64">
        <v>9</v>
      </c>
      <c r="V26" s="31">
        <v>2026</v>
      </c>
    </row>
    <row r="27" spans="1:22" x14ac:dyDescent="0.3">
      <c r="A27" s="14" t="s">
        <v>202</v>
      </c>
      <c r="B27" s="40">
        <v>0.5</v>
      </c>
      <c r="C27" s="40">
        <v>4.5</v>
      </c>
      <c r="D27" s="40">
        <v>0.625</v>
      </c>
      <c r="E27" s="59">
        <v>5.75</v>
      </c>
      <c r="F27" s="60">
        <v>12.8</v>
      </c>
      <c r="G27" s="40">
        <v>2880</v>
      </c>
      <c r="H27" s="40">
        <v>27.6</v>
      </c>
      <c r="I27" s="40">
        <v>6200</v>
      </c>
      <c r="J27" s="40">
        <v>59.2</v>
      </c>
      <c r="K27" s="40">
        <v>13305</v>
      </c>
      <c r="L27" s="40">
        <v>30.8</v>
      </c>
      <c r="M27" s="40">
        <v>6920</v>
      </c>
      <c r="N27" s="40">
        <v>21.6</v>
      </c>
      <c r="O27" s="40">
        <v>4845</v>
      </c>
      <c r="P27" s="40">
        <v>0.92</v>
      </c>
      <c r="Q27" s="40">
        <v>0.73</v>
      </c>
      <c r="R27" s="61">
        <v>0.69</v>
      </c>
      <c r="S27" s="40">
        <v>11.8</v>
      </c>
      <c r="T27" s="40">
        <v>2650</v>
      </c>
      <c r="U27" s="40">
        <v>10.9</v>
      </c>
      <c r="V27" s="40">
        <v>2440</v>
      </c>
    </row>
    <row r="28" spans="1:22" x14ac:dyDescent="0.3">
      <c r="A28" s="14"/>
      <c r="B28" s="31">
        <v>0.625</v>
      </c>
      <c r="C28" s="31">
        <v>3.125</v>
      </c>
      <c r="D28" s="31">
        <v>0.75</v>
      </c>
      <c r="E28" s="32">
        <v>4.625</v>
      </c>
      <c r="F28" s="16">
        <v>7.9</v>
      </c>
      <c r="G28" s="31">
        <v>1785</v>
      </c>
      <c r="H28" s="31">
        <v>20.2</v>
      </c>
      <c r="I28" s="31">
        <v>4550</v>
      </c>
      <c r="J28" s="31">
        <v>94.3</v>
      </c>
      <c r="K28" s="31">
        <v>21190</v>
      </c>
      <c r="L28" s="31">
        <v>49</v>
      </c>
      <c r="M28" s="31">
        <v>11020</v>
      </c>
      <c r="N28" s="31">
        <v>34.299999999999997</v>
      </c>
      <c r="O28" s="31">
        <v>7715</v>
      </c>
      <c r="P28" s="31">
        <v>0.91</v>
      </c>
      <c r="Q28" s="31">
        <v>0.78</v>
      </c>
      <c r="R28" s="34">
        <v>0.69</v>
      </c>
      <c r="S28" s="64">
        <v>7.2</v>
      </c>
      <c r="T28" s="31">
        <v>1624</v>
      </c>
      <c r="U28" s="64">
        <v>10.9</v>
      </c>
      <c r="V28" s="31">
        <v>2449</v>
      </c>
    </row>
    <row r="29" spans="1:22" x14ac:dyDescent="0.3">
      <c r="A29" s="14"/>
      <c r="B29" s="31">
        <v>0.625</v>
      </c>
      <c r="C29" s="31">
        <v>5.625</v>
      </c>
      <c r="D29" s="31">
        <v>0.75</v>
      </c>
      <c r="E29" s="32">
        <v>7.125</v>
      </c>
      <c r="F29" s="16">
        <v>14.3</v>
      </c>
      <c r="G29" s="31">
        <v>3215</v>
      </c>
      <c r="H29" s="31">
        <v>36.4</v>
      </c>
      <c r="I29" s="31">
        <v>8190</v>
      </c>
      <c r="J29" s="31">
        <v>94.3</v>
      </c>
      <c r="K29" s="31">
        <v>21190</v>
      </c>
      <c r="L29" s="31">
        <v>49</v>
      </c>
      <c r="M29" s="31">
        <v>11020</v>
      </c>
      <c r="N29" s="31">
        <v>34.299999999999997</v>
      </c>
      <c r="O29" s="31">
        <v>7715</v>
      </c>
      <c r="P29" s="31">
        <v>0.83</v>
      </c>
      <c r="Q29" s="31">
        <v>0.7</v>
      </c>
      <c r="R29" s="34">
        <v>0.72</v>
      </c>
      <c r="S29" s="64">
        <v>11.9</v>
      </c>
      <c r="T29" s="31">
        <v>2668</v>
      </c>
      <c r="U29" s="64">
        <v>17.3</v>
      </c>
      <c r="V29" s="31">
        <v>3888</v>
      </c>
    </row>
    <row r="30" spans="1:22" x14ac:dyDescent="0.3">
      <c r="A30" s="14"/>
      <c r="B30" s="35">
        <v>0.75</v>
      </c>
      <c r="C30" s="35">
        <v>3.5</v>
      </c>
      <c r="D30" s="35">
        <v>0.875</v>
      </c>
      <c r="E30" s="36">
        <v>5.25</v>
      </c>
      <c r="F30" s="37">
        <v>10.199999999999999</v>
      </c>
      <c r="G30" s="35">
        <v>2295</v>
      </c>
      <c r="H30" s="35">
        <v>22</v>
      </c>
      <c r="I30" s="35">
        <v>4940</v>
      </c>
      <c r="J30" s="35">
        <v>139.5</v>
      </c>
      <c r="K30" s="35">
        <v>31360</v>
      </c>
      <c r="L30" s="35">
        <v>72.599999999999994</v>
      </c>
      <c r="M30" s="35">
        <v>16310</v>
      </c>
      <c r="N30" s="35">
        <v>50.8</v>
      </c>
      <c r="O30" s="35">
        <v>11415</v>
      </c>
      <c r="P30" s="35">
        <v>0.85</v>
      </c>
      <c r="Q30" s="35">
        <v>0.77</v>
      </c>
      <c r="R30" s="38">
        <v>0.73</v>
      </c>
      <c r="S30" s="67">
        <v>8.6999999999999993</v>
      </c>
      <c r="T30" s="35">
        <v>1951</v>
      </c>
      <c r="U30" s="67">
        <v>12.4</v>
      </c>
      <c r="V30" s="35">
        <v>2777</v>
      </c>
    </row>
    <row r="31" spans="1:22" x14ac:dyDescent="0.3">
      <c r="A31" s="14"/>
      <c r="B31" s="31">
        <v>0.75</v>
      </c>
      <c r="C31" s="31">
        <v>6.75</v>
      </c>
      <c r="D31" s="31">
        <v>0.875</v>
      </c>
      <c r="E31" s="32">
        <v>8.5</v>
      </c>
      <c r="F31" s="31">
        <v>19.7</v>
      </c>
      <c r="G31" s="39">
        <v>4420</v>
      </c>
      <c r="H31" s="31">
        <v>42.4</v>
      </c>
      <c r="I31" s="31">
        <v>9525</v>
      </c>
      <c r="J31" s="31">
        <v>139.5</v>
      </c>
      <c r="K31" s="31">
        <v>31360</v>
      </c>
      <c r="L31" s="31">
        <v>72.599999999999994</v>
      </c>
      <c r="M31" s="31">
        <v>16310</v>
      </c>
      <c r="N31" s="31">
        <v>50.8</v>
      </c>
      <c r="O31" s="31">
        <v>11415</v>
      </c>
      <c r="P31" s="31">
        <v>0.77</v>
      </c>
      <c r="Q31" s="31">
        <v>0.69</v>
      </c>
      <c r="R31" s="31">
        <v>0.77</v>
      </c>
      <c r="S31" s="64">
        <v>15.2</v>
      </c>
      <c r="T31" s="31">
        <v>3403</v>
      </c>
      <c r="U31" s="64">
        <v>22.5</v>
      </c>
      <c r="V31" s="31">
        <v>5061</v>
      </c>
    </row>
  </sheetData>
  <mergeCells count="4">
    <mergeCell ref="F19:I19"/>
    <mergeCell ref="J19:M19"/>
    <mergeCell ref="P19:Q19"/>
    <mergeCell ref="A20:A23"/>
  </mergeCells>
  <hyperlinks>
    <hyperlink ref="B2" r:id="rId1" display="https://www.hilti.com/medias/sys_master/documents/hbf/9175927062558/Product_Technical_Guide_Excerpt_for_ACI_318_Chapter_17_Strength_Design_-_SD_LRFD_Technical_information_ASSET_DOC_LOC_5941017.pdf"/>
    <hyperlink ref="B6" r:id="rId2" display="https://www.hilti.com/medias/sys_master/documents/h97/h6f/9485220511774/Technical-information-ASSET-DOC-LOC-3008312.pdf"/>
    <hyperlink ref="B10" r:id="rId3" display="https://www.hilti.com/content/hilti/W1/US/en/engineering/software/hilti-software/structural-engineering/profis-engineering-suite.html"/>
    <hyperlink ref="B14" r:id="rId4"/>
  </hyperlinks>
  <pageMargins left="0.7" right="0.7" top="0.75" bottom="0.75" header="0.3" footer="0.3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tabSelected="1" topLeftCell="A13" workbookViewId="0">
      <selection activeCell="A25" sqref="A25:XFD26"/>
    </sheetView>
  </sheetViews>
  <sheetFormatPr defaultRowHeight="14.4" x14ac:dyDescent="0.3"/>
  <cols>
    <col min="3" max="3" width="10.88671875" customWidth="1"/>
    <col min="6" max="17" width="8.88671875" customWidth="1"/>
    <col min="18" max="18" width="13.88671875" customWidth="1"/>
    <col min="19" max="22" width="8.88671875" customWidth="1"/>
  </cols>
  <sheetData>
    <row r="1" spans="1:2" x14ac:dyDescent="0.3">
      <c r="A1" t="s">
        <v>153</v>
      </c>
    </row>
    <row r="2" spans="1:2" x14ac:dyDescent="0.3">
      <c r="B2" s="15" t="s">
        <v>154</v>
      </c>
    </row>
    <row r="3" spans="1:2" x14ac:dyDescent="0.3">
      <c r="A3" t="s">
        <v>155</v>
      </c>
    </row>
    <row r="5" spans="1:2" x14ac:dyDescent="0.3">
      <c r="A5" t="s">
        <v>156</v>
      </c>
    </row>
    <row r="6" spans="1:2" x14ac:dyDescent="0.3">
      <c r="B6" s="15" t="s">
        <v>157</v>
      </c>
    </row>
    <row r="8" spans="1:2" x14ac:dyDescent="0.3">
      <c r="A8" t="s">
        <v>158</v>
      </c>
    </row>
    <row r="9" spans="1:2" x14ac:dyDescent="0.3">
      <c r="A9" t="s">
        <v>159</v>
      </c>
    </row>
    <row r="10" spans="1:2" x14ac:dyDescent="0.3">
      <c r="B10" s="15" t="s">
        <v>160</v>
      </c>
    </row>
    <row r="13" spans="1:2" x14ac:dyDescent="0.3">
      <c r="A13" t="s">
        <v>161</v>
      </c>
    </row>
    <row r="14" spans="1:2" x14ac:dyDescent="0.3">
      <c r="B14" s="15" t="s">
        <v>162</v>
      </c>
    </row>
    <row r="16" spans="1:2" x14ac:dyDescent="0.3">
      <c r="B16" t="s">
        <v>163</v>
      </c>
    </row>
    <row r="17" spans="1:22" x14ac:dyDescent="0.3">
      <c r="B17" t="s">
        <v>164</v>
      </c>
    </row>
    <row r="18" spans="1:22" x14ac:dyDescent="0.3">
      <c r="J18" t="s">
        <v>165</v>
      </c>
    </row>
    <row r="19" spans="1:22" x14ac:dyDescent="0.3">
      <c r="F19" s="77" t="s">
        <v>166</v>
      </c>
      <c r="G19" s="77"/>
      <c r="H19" s="77"/>
      <c r="I19" s="77"/>
      <c r="J19" s="77" t="s">
        <v>167</v>
      </c>
      <c r="K19" s="77"/>
      <c r="L19" s="77"/>
      <c r="M19" s="77"/>
      <c r="O19" s="78"/>
      <c r="P19" s="79" t="s">
        <v>168</v>
      </c>
      <c r="Q19" s="79"/>
      <c r="R19" s="80" t="s">
        <v>169</v>
      </c>
    </row>
    <row r="20" spans="1:22" ht="58.5" customHeight="1" x14ac:dyDescent="0.3">
      <c r="B20" s="81" t="s">
        <v>271</v>
      </c>
      <c r="C20" s="81" t="s">
        <v>272</v>
      </c>
      <c r="D20" s="81" t="s">
        <v>273</v>
      </c>
      <c r="E20" s="82" t="s">
        <v>274</v>
      </c>
      <c r="F20" s="83" t="s">
        <v>275</v>
      </c>
      <c r="G20" s="81" t="s">
        <v>276</v>
      </c>
      <c r="H20" s="81" t="s">
        <v>277</v>
      </c>
      <c r="I20" s="81" t="s">
        <v>278</v>
      </c>
      <c r="J20" s="81" t="s">
        <v>279</v>
      </c>
      <c r="K20" s="81" t="s">
        <v>280</v>
      </c>
      <c r="L20" s="81" t="s">
        <v>281</v>
      </c>
      <c r="M20" s="81" t="s">
        <v>282</v>
      </c>
      <c r="N20" s="84" t="s">
        <v>283</v>
      </c>
      <c r="O20" s="81" t="s">
        <v>284</v>
      </c>
      <c r="P20" s="85" t="s">
        <v>285</v>
      </c>
      <c r="Q20" s="86" t="s">
        <v>286</v>
      </c>
      <c r="R20" s="84" t="s">
        <v>287</v>
      </c>
      <c r="S20" s="87" t="s">
        <v>288</v>
      </c>
      <c r="T20" s="87" t="s">
        <v>289</v>
      </c>
      <c r="U20" s="88" t="s">
        <v>290</v>
      </c>
      <c r="V20" s="89" t="s">
        <v>291</v>
      </c>
    </row>
    <row r="21" spans="1:22" x14ac:dyDescent="0.3">
      <c r="B21" s="90">
        <f>3/8</f>
        <v>0.375</v>
      </c>
      <c r="C21" s="91">
        <f>2+3/8</f>
        <v>2.375</v>
      </c>
      <c r="D21" s="91">
        <f>1/2</f>
        <v>0.5</v>
      </c>
      <c r="E21" s="92">
        <f>3+5/8</f>
        <v>3.625</v>
      </c>
      <c r="F21" s="93">
        <v>5</v>
      </c>
      <c r="G21" s="91">
        <v>1120</v>
      </c>
      <c r="H21" s="91">
        <v>6.3</v>
      </c>
      <c r="I21" s="91">
        <v>1425</v>
      </c>
      <c r="J21" s="91">
        <v>32.299999999999997</v>
      </c>
      <c r="K21" s="91">
        <v>7270</v>
      </c>
      <c r="L21" s="91">
        <v>16.8</v>
      </c>
      <c r="M21" s="91">
        <v>3780</v>
      </c>
      <c r="N21" s="91">
        <v>11.8</v>
      </c>
      <c r="O21" s="94">
        <v>2645</v>
      </c>
      <c r="P21" s="91">
        <v>1</v>
      </c>
      <c r="Q21" s="91">
        <v>1</v>
      </c>
      <c r="R21" s="95">
        <v>0.84</v>
      </c>
      <c r="S21" s="96">
        <f>MIN(F21,J21)*P21</f>
        <v>5</v>
      </c>
      <c r="T21" s="97">
        <f>MIN(G21,K21)*P21</f>
        <v>1120</v>
      </c>
      <c r="U21" s="96">
        <f>MIN(H21,L21,N21)*$Q21*$R21</f>
        <v>5.2919999999999998</v>
      </c>
      <c r="V21" s="98">
        <f>MIN(I21,M21,O21)*$Q21*$R21</f>
        <v>1197</v>
      </c>
    </row>
    <row r="22" spans="1:22" x14ac:dyDescent="0.3">
      <c r="B22" s="90">
        <f>3/8</f>
        <v>0.375</v>
      </c>
      <c r="C22" s="91">
        <f>3+3/8</f>
        <v>3.375</v>
      </c>
      <c r="D22" s="91">
        <v>0.5</v>
      </c>
      <c r="E22" s="92">
        <f>4+5/8</f>
        <v>4.625</v>
      </c>
      <c r="F22" s="93">
        <v>7.1</v>
      </c>
      <c r="G22" s="91">
        <v>1590</v>
      </c>
      <c r="H22" s="91">
        <v>18</v>
      </c>
      <c r="I22" s="91">
        <v>4055</v>
      </c>
      <c r="J22" s="91">
        <v>32.299999999999997</v>
      </c>
      <c r="K22" s="91">
        <v>7270</v>
      </c>
      <c r="L22" s="91">
        <v>16.8</v>
      </c>
      <c r="M22" s="91">
        <v>3780</v>
      </c>
      <c r="N22" s="91">
        <v>11.8</v>
      </c>
      <c r="O22" s="94">
        <v>2645</v>
      </c>
      <c r="P22" s="91">
        <v>1</v>
      </c>
      <c r="Q22" s="91">
        <v>1</v>
      </c>
      <c r="R22" s="95">
        <v>0.68</v>
      </c>
      <c r="S22" s="96">
        <f>MIN(F22,J22)*P22</f>
        <v>7.1</v>
      </c>
      <c r="T22" s="97">
        <f>MIN(G22,K22)*P22</f>
        <v>1590</v>
      </c>
      <c r="U22" s="96">
        <f>MIN(H22,L22,N22)*$Q22*$R22</f>
        <v>8.0240000000000009</v>
      </c>
      <c r="V22" s="97">
        <f>MIN(I22,M22,O22)*$Q22*$R22</f>
        <v>1798.6000000000001</v>
      </c>
    </row>
    <row r="23" spans="1:22" x14ac:dyDescent="0.3">
      <c r="B23" s="91">
        <f>1/2</f>
        <v>0.5</v>
      </c>
      <c r="C23" s="91">
        <f>2+3/4</f>
        <v>2.75</v>
      </c>
      <c r="D23" s="91">
        <f>5/8</f>
        <v>0.625</v>
      </c>
      <c r="E23" s="92">
        <f t="shared" ref="E23:E28" si="0">C23+2*D23</f>
        <v>4</v>
      </c>
      <c r="F23" s="93">
        <v>7.8</v>
      </c>
      <c r="G23" s="91">
        <v>1760</v>
      </c>
      <c r="H23" s="91">
        <v>16.899999999999999</v>
      </c>
      <c r="I23" s="91">
        <v>3790</v>
      </c>
      <c r="J23" s="91">
        <v>59.2</v>
      </c>
      <c r="K23" s="91">
        <v>13305</v>
      </c>
      <c r="L23" s="91">
        <v>30.8</v>
      </c>
      <c r="M23" s="91">
        <v>6920</v>
      </c>
      <c r="N23" s="91">
        <v>21.6</v>
      </c>
      <c r="O23" s="91">
        <v>4845</v>
      </c>
      <c r="P23" s="91">
        <v>1</v>
      </c>
      <c r="Q23" s="91">
        <v>0.81</v>
      </c>
      <c r="R23" s="95">
        <v>0.66</v>
      </c>
      <c r="S23" s="96">
        <f t="shared" ref="S23:S28" si="1">MIN(F23,J23)*P23</f>
        <v>7.8</v>
      </c>
      <c r="T23" s="97">
        <f t="shared" ref="T23:T28" si="2">MIN(G23,K23)*P23</f>
        <v>1760</v>
      </c>
      <c r="U23" s="96">
        <f t="shared" ref="U23:V28" si="3">MIN(H23,L23,N23)*$Q23*$R23</f>
        <v>9.0347400000000011</v>
      </c>
      <c r="V23" s="97">
        <f t="shared" si="3"/>
        <v>2026.1340000000002</v>
      </c>
    </row>
    <row r="24" spans="1:22" x14ac:dyDescent="0.3">
      <c r="A24" s="1" t="s">
        <v>202</v>
      </c>
      <c r="B24" s="91">
        <v>0.5</v>
      </c>
      <c r="C24" s="91">
        <v>4.5</v>
      </c>
      <c r="D24" s="91">
        <f>5/8</f>
        <v>0.625</v>
      </c>
      <c r="E24" s="92">
        <f t="shared" si="0"/>
        <v>5.75</v>
      </c>
      <c r="F24" s="93">
        <v>12.8</v>
      </c>
      <c r="G24" s="91">
        <v>2880</v>
      </c>
      <c r="H24" s="91">
        <v>27.6</v>
      </c>
      <c r="I24" s="91">
        <v>6200</v>
      </c>
      <c r="J24" s="91">
        <v>59.2</v>
      </c>
      <c r="K24" s="91">
        <v>13305</v>
      </c>
      <c r="L24" s="91">
        <v>30.8</v>
      </c>
      <c r="M24" s="91">
        <v>6920</v>
      </c>
      <c r="N24" s="91">
        <v>21.6</v>
      </c>
      <c r="O24" s="91">
        <v>4845</v>
      </c>
      <c r="P24" s="91">
        <v>0.92</v>
      </c>
      <c r="Q24" s="91">
        <v>0.73</v>
      </c>
      <c r="R24" s="95">
        <v>0.69</v>
      </c>
      <c r="S24" s="96">
        <f t="shared" si="1"/>
        <v>11.776000000000002</v>
      </c>
      <c r="T24" s="97">
        <f t="shared" si="2"/>
        <v>2649.6</v>
      </c>
      <c r="U24" s="96">
        <f t="shared" si="3"/>
        <v>10.87992</v>
      </c>
      <c r="V24" s="97">
        <f t="shared" si="3"/>
        <v>2440.4264999999996</v>
      </c>
    </row>
    <row r="25" spans="1:22" x14ac:dyDescent="0.3">
      <c r="B25" s="91">
        <f>5/8</f>
        <v>0.625</v>
      </c>
      <c r="C25" s="91">
        <f>3+1/8</f>
        <v>3.125</v>
      </c>
      <c r="D25" s="91">
        <f>3/4</f>
        <v>0.75</v>
      </c>
      <c r="E25" s="92">
        <f t="shared" si="0"/>
        <v>4.625</v>
      </c>
      <c r="F25" s="93">
        <v>7.9</v>
      </c>
      <c r="G25" s="91">
        <v>1785</v>
      </c>
      <c r="H25" s="91">
        <v>20.2</v>
      </c>
      <c r="I25" s="91">
        <v>4550</v>
      </c>
      <c r="J25" s="91">
        <v>94.3</v>
      </c>
      <c r="K25" s="91">
        <v>21190</v>
      </c>
      <c r="L25" s="91">
        <v>49</v>
      </c>
      <c r="M25" s="91">
        <v>11020</v>
      </c>
      <c r="N25" s="91">
        <v>34.299999999999997</v>
      </c>
      <c r="O25" s="91">
        <v>7715</v>
      </c>
      <c r="P25" s="91">
        <v>0.91</v>
      </c>
      <c r="Q25" s="91">
        <v>0.78</v>
      </c>
      <c r="R25" s="95">
        <v>0.69</v>
      </c>
      <c r="S25" s="96">
        <f t="shared" si="1"/>
        <v>7.1890000000000009</v>
      </c>
      <c r="T25" s="97">
        <f t="shared" si="2"/>
        <v>1624.3500000000001</v>
      </c>
      <c r="U25" s="96">
        <f t="shared" si="3"/>
        <v>10.871639999999999</v>
      </c>
      <c r="V25" s="97">
        <f t="shared" si="3"/>
        <v>2448.81</v>
      </c>
    </row>
    <row r="26" spans="1:22" x14ac:dyDescent="0.3">
      <c r="B26" s="91">
        <f>5/8</f>
        <v>0.625</v>
      </c>
      <c r="C26" s="91">
        <f>5+5/8</f>
        <v>5.625</v>
      </c>
      <c r="D26" s="91">
        <f>3/4</f>
        <v>0.75</v>
      </c>
      <c r="E26" s="92">
        <f>C26+2*D26</f>
        <v>7.125</v>
      </c>
      <c r="F26" s="93">
        <v>14.3</v>
      </c>
      <c r="G26" s="91">
        <v>3215</v>
      </c>
      <c r="H26" s="91">
        <v>36.4</v>
      </c>
      <c r="I26" s="91">
        <v>8190</v>
      </c>
      <c r="J26" s="91">
        <v>94.3</v>
      </c>
      <c r="K26" s="91">
        <v>21190</v>
      </c>
      <c r="L26" s="91">
        <v>49</v>
      </c>
      <c r="M26" s="91">
        <v>11020</v>
      </c>
      <c r="N26" s="91">
        <v>34.299999999999997</v>
      </c>
      <c r="O26" s="91">
        <v>7715</v>
      </c>
      <c r="P26" s="91">
        <v>0.83</v>
      </c>
      <c r="Q26" s="91">
        <v>0.7</v>
      </c>
      <c r="R26" s="95">
        <v>0.72</v>
      </c>
      <c r="S26" s="96">
        <f t="shared" si="1"/>
        <v>11.869</v>
      </c>
      <c r="T26" s="97">
        <f t="shared" si="2"/>
        <v>2668.45</v>
      </c>
      <c r="U26" s="96">
        <f t="shared" si="3"/>
        <v>17.287199999999999</v>
      </c>
      <c r="V26" s="97">
        <f t="shared" si="3"/>
        <v>3888.3599999999997</v>
      </c>
    </row>
    <row r="27" spans="1:22" x14ac:dyDescent="0.3">
      <c r="B27" s="99">
        <f>3/4</f>
        <v>0.75</v>
      </c>
      <c r="C27" s="99">
        <f>3+1/2</f>
        <v>3.5</v>
      </c>
      <c r="D27" s="99">
        <f>7/8</f>
        <v>0.875</v>
      </c>
      <c r="E27" s="100">
        <f t="shared" si="0"/>
        <v>5.25</v>
      </c>
      <c r="F27" s="101">
        <v>10.199999999999999</v>
      </c>
      <c r="G27" s="99">
        <v>2295</v>
      </c>
      <c r="H27" s="99">
        <v>22</v>
      </c>
      <c r="I27" s="99">
        <v>4940</v>
      </c>
      <c r="J27" s="99">
        <v>139.5</v>
      </c>
      <c r="K27" s="99">
        <v>31360</v>
      </c>
      <c r="L27" s="99">
        <v>72.599999999999994</v>
      </c>
      <c r="M27" s="99">
        <v>16310</v>
      </c>
      <c r="N27" s="99">
        <v>50.8</v>
      </c>
      <c r="O27" s="99">
        <v>11415</v>
      </c>
      <c r="P27" s="99">
        <v>0.85</v>
      </c>
      <c r="Q27" s="99">
        <v>0.77</v>
      </c>
      <c r="R27" s="102">
        <v>0.73</v>
      </c>
      <c r="S27" s="103">
        <f t="shared" si="1"/>
        <v>8.67</v>
      </c>
      <c r="T27" s="104">
        <f t="shared" si="2"/>
        <v>1950.75</v>
      </c>
      <c r="U27" s="103">
        <f t="shared" si="3"/>
        <v>12.366200000000001</v>
      </c>
      <c r="V27" s="104">
        <f t="shared" si="3"/>
        <v>2776.7739999999999</v>
      </c>
    </row>
    <row r="28" spans="1:22" x14ac:dyDescent="0.3">
      <c r="B28" s="105">
        <f>3/4</f>
        <v>0.75</v>
      </c>
      <c r="C28" s="105">
        <f>6+3/4</f>
        <v>6.75</v>
      </c>
      <c r="D28" s="91">
        <f>7/8</f>
        <v>0.875</v>
      </c>
      <c r="E28" s="92">
        <f t="shared" si="0"/>
        <v>8.5</v>
      </c>
      <c r="F28" s="105">
        <v>19.7</v>
      </c>
      <c r="G28" s="106">
        <v>4420</v>
      </c>
      <c r="H28" s="105">
        <v>42.4</v>
      </c>
      <c r="I28" s="105">
        <v>9525</v>
      </c>
      <c r="J28" s="91">
        <v>139.5</v>
      </c>
      <c r="K28" s="91">
        <v>31360</v>
      </c>
      <c r="L28" s="91">
        <v>72.599999999999994</v>
      </c>
      <c r="M28" s="91">
        <v>16310</v>
      </c>
      <c r="N28" s="91">
        <v>50.8</v>
      </c>
      <c r="O28" s="91">
        <v>11415</v>
      </c>
      <c r="P28" s="105">
        <v>0.77</v>
      </c>
      <c r="Q28" s="105">
        <v>0.69</v>
      </c>
      <c r="R28" s="105">
        <v>0.77</v>
      </c>
      <c r="S28" s="96">
        <f t="shared" si="1"/>
        <v>15.169</v>
      </c>
      <c r="T28" s="97">
        <f t="shared" si="2"/>
        <v>3403.4</v>
      </c>
      <c r="U28" s="96">
        <f t="shared" si="3"/>
        <v>22.527119999999996</v>
      </c>
      <c r="V28" s="97">
        <f t="shared" si="3"/>
        <v>5060.6324999999997</v>
      </c>
    </row>
  </sheetData>
  <mergeCells count="3">
    <mergeCell ref="F19:I19"/>
    <mergeCell ref="J19:M19"/>
    <mergeCell ref="P19:Q19"/>
  </mergeCells>
  <hyperlinks>
    <hyperlink ref="B2" r:id="rId1"/>
    <hyperlink ref="B6" r:id="rId2"/>
    <hyperlink ref="B10" r:id="rId3"/>
    <hyperlink ref="B14" r:id="rId4"/>
  </hyperlinks>
  <pageMargins left="0.7" right="0.7" top="0.75" bottom="0.75" header="0.3" footer="0.3"/>
  <pageSetup orientation="portrait" horizontalDpi="4294967295" verticalDpi="4294967295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23"/>
  <sheetViews>
    <sheetView topLeftCell="A97" zoomScaleNormal="100" workbookViewId="0">
      <selection activeCell="I61" sqref="I61"/>
    </sheetView>
  </sheetViews>
  <sheetFormatPr defaultRowHeight="14.4" x14ac:dyDescent="0.3"/>
  <cols>
    <col min="1" max="1" width="10.21875" customWidth="1"/>
    <col min="9" max="9" width="11.77734375" customWidth="1"/>
    <col min="10" max="10" width="10.77734375" customWidth="1"/>
    <col min="13" max="13" width="12.77734375" customWidth="1"/>
    <col min="14" max="14" width="6.44140625" customWidth="1"/>
    <col min="15" max="16" width="6.5546875" customWidth="1"/>
    <col min="17" max="17" width="5.77734375" customWidth="1"/>
    <col min="18" max="18" width="7" customWidth="1"/>
    <col min="19" max="19" width="6.77734375" customWidth="1"/>
    <col min="20" max="20" width="12.5546875" customWidth="1"/>
    <col min="21" max="21" width="6.77734375" style="2" customWidth="1"/>
    <col min="22" max="22" width="6.5546875" style="2" customWidth="1"/>
    <col min="23" max="24" width="5.77734375" style="2" customWidth="1"/>
    <col min="25" max="25" width="6.5546875" style="2" customWidth="1"/>
    <col min="26" max="27" width="5.77734375" style="2" customWidth="1"/>
    <col min="28" max="28" width="6.44140625" style="2" customWidth="1"/>
    <col min="29" max="30" width="5.77734375" style="2" customWidth="1"/>
    <col min="31" max="31" width="6.44140625" style="2" customWidth="1"/>
    <col min="32" max="32" width="5.77734375" style="2" customWidth="1"/>
    <col min="33" max="33" width="6.88671875" style="2" customWidth="1"/>
    <col min="34" max="34" width="6.5546875" style="2" customWidth="1"/>
    <col min="35" max="36" width="5.77734375" style="2" customWidth="1"/>
    <col min="37" max="37" width="6.21875" style="2" customWidth="1"/>
    <col min="38" max="39" width="5.77734375" style="2" customWidth="1"/>
    <col min="40" max="40" width="7.5546875" style="2" customWidth="1"/>
    <col min="41" max="42" width="5.77734375" style="2" customWidth="1"/>
    <col min="43" max="43" width="6.21875" style="2" customWidth="1"/>
    <col min="44" max="44" width="5.77734375" style="2" customWidth="1"/>
    <col min="45" max="45" width="2.21875" customWidth="1"/>
    <col min="46" max="48" width="7.6640625" customWidth="1"/>
    <col min="49" max="49" width="14" customWidth="1"/>
    <col min="50" max="61" width="7.6640625" style="2" customWidth="1"/>
    <col min="62" max="64" width="7.6640625" customWidth="1"/>
    <col min="65" max="65" width="7.109375" customWidth="1"/>
    <col min="66" max="66" width="12.77734375" customWidth="1"/>
    <col min="67" max="95" width="7.6640625" customWidth="1"/>
    <col min="96" max="96" width="5.77734375" customWidth="1"/>
    <col min="100" max="100" width="14.88671875" customWidth="1"/>
    <col min="113" max="113" width="4.77734375" customWidth="1"/>
  </cols>
  <sheetData>
    <row r="1" spans="1:53" x14ac:dyDescent="0.3">
      <c r="A1" t="s">
        <v>0</v>
      </c>
      <c r="B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53" x14ac:dyDescent="0.3">
      <c r="A2" t="s">
        <v>2</v>
      </c>
      <c r="B2" t="s">
        <v>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53" x14ac:dyDescent="0.3">
      <c r="C3" s="2" t="s">
        <v>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53" x14ac:dyDescent="0.3">
      <c r="C4" s="2" t="s">
        <v>223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AW4" s="2" t="s">
        <v>214</v>
      </c>
    </row>
    <row r="5" spans="1:53" ht="21" x14ac:dyDescent="0.4">
      <c r="A5" s="4" t="s">
        <v>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AW5" s="2" t="s">
        <v>211</v>
      </c>
      <c r="AX5" s="2" t="s">
        <v>212</v>
      </c>
      <c r="AY5" s="2" t="s">
        <v>213</v>
      </c>
    </row>
    <row r="6" spans="1:53" x14ac:dyDescent="0.3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AW6" s="51">
        <v>19.600000000000001</v>
      </c>
      <c r="AX6" s="51">
        <f t="shared" ref="AX6:AX15" si="0">AW6-AW7</f>
        <v>4.6000000000000014</v>
      </c>
      <c r="AY6" s="51">
        <f t="shared" ref="AY6:AY15" si="1">AX6/0.0254</f>
        <v>181.10236220472447</v>
      </c>
    </row>
    <row r="7" spans="1:53" x14ac:dyDescent="0.3">
      <c r="A7" t="s">
        <v>6</v>
      </c>
      <c r="C7" s="2" t="s">
        <v>245</v>
      </c>
      <c r="D7" s="2"/>
      <c r="E7" s="2"/>
      <c r="F7" s="2"/>
      <c r="G7" s="2"/>
      <c r="H7" s="2"/>
      <c r="I7" s="47" t="s">
        <v>7</v>
      </c>
      <c r="J7" s="47" t="s">
        <v>8</v>
      </c>
      <c r="K7" s="70" t="s">
        <v>9</v>
      </c>
      <c r="L7" s="70"/>
      <c r="M7" s="2"/>
      <c r="N7" s="2"/>
      <c r="O7" s="2"/>
      <c r="P7" s="2"/>
      <c r="Q7" s="2"/>
      <c r="R7" s="2"/>
      <c r="S7" s="2"/>
      <c r="AW7" s="51">
        <v>15</v>
      </c>
      <c r="AX7" s="51">
        <f t="shared" si="0"/>
        <v>1.5</v>
      </c>
      <c r="AY7" s="51">
        <f t="shared" si="1"/>
        <v>59.055118110236222</v>
      </c>
      <c r="AZ7" s="2" t="s">
        <v>16</v>
      </c>
      <c r="BA7" s="2" t="s">
        <v>210</v>
      </c>
    </row>
    <row r="8" spans="1:53" x14ac:dyDescent="0.3">
      <c r="A8" s="5" t="s">
        <v>10</v>
      </c>
      <c r="B8" s="5" t="s">
        <v>11</v>
      </c>
      <c r="C8" s="9" t="s">
        <v>12</v>
      </c>
      <c r="D8" s="9" t="s">
        <v>13</v>
      </c>
      <c r="E8" s="9" t="s">
        <v>14</v>
      </c>
      <c r="F8" s="9" t="s">
        <v>15</v>
      </c>
      <c r="G8" s="9" t="s">
        <v>16</v>
      </c>
      <c r="H8" s="9" t="s">
        <v>17</v>
      </c>
      <c r="I8" s="9" t="s">
        <v>18</v>
      </c>
      <c r="J8" s="9"/>
      <c r="K8" s="5" t="s">
        <v>19</v>
      </c>
      <c r="L8" s="5" t="s">
        <v>20</v>
      </c>
      <c r="M8" s="2"/>
      <c r="N8" s="2"/>
      <c r="O8" s="2"/>
      <c r="P8" s="2"/>
      <c r="Q8" s="2"/>
      <c r="R8" s="2"/>
      <c r="S8" s="2"/>
      <c r="AW8" s="51">
        <v>13.5</v>
      </c>
      <c r="AX8" s="51">
        <f t="shared" si="0"/>
        <v>0.40000000000000036</v>
      </c>
      <c r="AY8" s="51">
        <f t="shared" si="1"/>
        <v>15.748031496063007</v>
      </c>
    </row>
    <row r="9" spans="1:53" x14ac:dyDescent="0.3">
      <c r="A9" s="5" t="s">
        <v>21</v>
      </c>
      <c r="B9" s="5" t="s">
        <v>21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f>C9+H9</f>
        <v>0</v>
      </c>
      <c r="J9" s="9">
        <f>I9</f>
        <v>0</v>
      </c>
      <c r="K9" s="9">
        <f>MIN(D9:G9)</f>
        <v>0</v>
      </c>
      <c r="L9" s="9">
        <f>MAX(D9:G9)</f>
        <v>0</v>
      </c>
      <c r="M9" s="2"/>
      <c r="N9" s="2"/>
      <c r="O9" s="2"/>
      <c r="P9" s="2"/>
      <c r="Q9" s="2"/>
      <c r="R9" s="2"/>
      <c r="S9" s="2"/>
      <c r="AW9" s="51">
        <v>13.1</v>
      </c>
      <c r="AX9" s="51">
        <f t="shared" si="0"/>
        <v>3</v>
      </c>
      <c r="AY9" s="51">
        <f t="shared" si="1"/>
        <v>118.11023622047244</v>
      </c>
    </row>
    <row r="10" spans="1:53" x14ac:dyDescent="0.3">
      <c r="A10" s="5" t="s">
        <v>22</v>
      </c>
      <c r="B10" s="5" t="s">
        <v>23</v>
      </c>
      <c r="C10" s="9">
        <v>550.02</v>
      </c>
      <c r="D10" s="9">
        <v>642.4</v>
      </c>
      <c r="E10" s="9">
        <v>600.84</v>
      </c>
      <c r="F10" s="9">
        <v>1395.4</v>
      </c>
      <c r="G10" s="9">
        <v>1915.5</v>
      </c>
      <c r="H10" s="9">
        <v>230.71</v>
      </c>
      <c r="I10" s="9">
        <f t="shared" ref="I10:I14" si="2">C10+H10</f>
        <v>780.73</v>
      </c>
      <c r="J10" s="9">
        <f t="shared" ref="J10:J14" si="3">I10</f>
        <v>780.73</v>
      </c>
      <c r="K10" s="9">
        <f t="shared" ref="K10:K14" si="4">MIN(D10:G10)</f>
        <v>600.84</v>
      </c>
      <c r="L10" s="9">
        <f t="shared" ref="L10:L14" si="5">MAX(D10:G10)</f>
        <v>1915.5</v>
      </c>
      <c r="M10" s="2"/>
      <c r="N10" s="2"/>
      <c r="O10" s="2"/>
      <c r="P10" s="2"/>
      <c r="Q10" s="2"/>
      <c r="R10" s="2"/>
      <c r="S10" s="2"/>
      <c r="AW10" s="51">
        <v>10.1</v>
      </c>
      <c r="AX10" s="51">
        <f t="shared" si="0"/>
        <v>3.09</v>
      </c>
      <c r="AY10" s="51">
        <f t="shared" si="1"/>
        <v>121.65354330708661</v>
      </c>
      <c r="AZ10" s="2" t="s">
        <v>15</v>
      </c>
      <c r="BA10" s="2" t="s">
        <v>209</v>
      </c>
    </row>
    <row r="11" spans="1:53" x14ac:dyDescent="0.3">
      <c r="A11" s="5" t="s">
        <v>23</v>
      </c>
      <c r="B11" s="43" t="s">
        <v>24</v>
      </c>
      <c r="C11" s="9">
        <v>0</v>
      </c>
      <c r="D11" s="9">
        <f>$K$53*D10</f>
        <v>224.83999999999997</v>
      </c>
      <c r="E11" s="9">
        <f t="shared" ref="E11:G11" si="6">$K$53*E10</f>
        <v>210.29400000000001</v>
      </c>
      <c r="F11" s="9">
        <f t="shared" si="6"/>
        <v>488.39</v>
      </c>
      <c r="G11" s="9">
        <f t="shared" si="6"/>
        <v>670.42499999999995</v>
      </c>
      <c r="H11" s="9">
        <v>0</v>
      </c>
      <c r="I11" s="9">
        <f t="shared" si="2"/>
        <v>0</v>
      </c>
      <c r="J11" s="9">
        <f t="shared" si="3"/>
        <v>0</v>
      </c>
      <c r="K11" s="9">
        <f t="shared" si="4"/>
        <v>210.29400000000001</v>
      </c>
      <c r="L11" s="9">
        <f t="shared" si="5"/>
        <v>670.42499999999995</v>
      </c>
      <c r="M11" s="2"/>
      <c r="N11" s="2"/>
      <c r="O11" s="2"/>
      <c r="P11" s="2"/>
      <c r="Q11" s="2"/>
      <c r="R11" s="2"/>
      <c r="S11" s="2"/>
      <c r="AW11" s="51">
        <v>7.01</v>
      </c>
      <c r="AX11" s="51">
        <f t="shared" si="0"/>
        <v>1.5199999999999996</v>
      </c>
      <c r="AY11" s="51">
        <f t="shared" si="1"/>
        <v>59.842519685039356</v>
      </c>
      <c r="AZ11" s="2" t="s">
        <v>205</v>
      </c>
    </row>
    <row r="12" spans="1:53" x14ac:dyDescent="0.3">
      <c r="A12" s="5" t="s">
        <v>25</v>
      </c>
      <c r="B12" s="43" t="s">
        <v>25</v>
      </c>
      <c r="C12" s="9">
        <v>107.95</v>
      </c>
      <c r="D12" s="9">
        <v>0</v>
      </c>
      <c r="E12" s="9">
        <v>0</v>
      </c>
      <c r="F12" s="9">
        <v>0</v>
      </c>
      <c r="G12" s="9">
        <v>0</v>
      </c>
      <c r="H12" s="9">
        <v>-33.046999999999997</v>
      </c>
      <c r="I12" s="9">
        <f t="shared" si="2"/>
        <v>74.903000000000006</v>
      </c>
      <c r="J12" s="9">
        <f t="shared" si="3"/>
        <v>74.903000000000006</v>
      </c>
      <c r="K12" s="9">
        <f t="shared" si="4"/>
        <v>0</v>
      </c>
      <c r="L12" s="9">
        <f t="shared" si="5"/>
        <v>0</v>
      </c>
      <c r="M12" s="2"/>
      <c r="N12" s="2"/>
      <c r="O12" s="2"/>
      <c r="P12" s="2"/>
      <c r="Q12" s="2"/>
      <c r="R12" s="2"/>
      <c r="S12" s="2"/>
      <c r="AW12" s="51">
        <v>5.49</v>
      </c>
      <c r="AX12" s="51">
        <f t="shared" si="0"/>
        <v>3.5600000000000005</v>
      </c>
      <c r="AY12" s="51">
        <f t="shared" si="1"/>
        <v>140.15748031496065</v>
      </c>
      <c r="AZ12" s="2" t="s">
        <v>14</v>
      </c>
      <c r="BA12" s="2" t="s">
        <v>208</v>
      </c>
    </row>
    <row r="13" spans="1:53" x14ac:dyDescent="0.3">
      <c r="A13" s="5" t="s">
        <v>26</v>
      </c>
      <c r="B13" s="43" t="s">
        <v>27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f t="shared" si="2"/>
        <v>0</v>
      </c>
      <c r="J13" s="9">
        <f t="shared" si="3"/>
        <v>0</v>
      </c>
      <c r="K13" s="9">
        <f t="shared" si="4"/>
        <v>0</v>
      </c>
      <c r="L13" s="9">
        <f t="shared" si="5"/>
        <v>0</v>
      </c>
      <c r="M13" s="2"/>
      <c r="N13" s="2"/>
      <c r="O13" s="2"/>
      <c r="P13" s="2"/>
      <c r="Q13" s="2"/>
      <c r="R13" s="2"/>
      <c r="S13" s="2"/>
      <c r="AW13" s="51">
        <v>1.93</v>
      </c>
      <c r="AX13" s="51">
        <f t="shared" si="0"/>
        <v>1.016</v>
      </c>
      <c r="AY13" s="51">
        <f t="shared" si="1"/>
        <v>40</v>
      </c>
      <c r="AZ13" s="2" t="s">
        <v>13</v>
      </c>
      <c r="BA13" s="2" t="s">
        <v>207</v>
      </c>
    </row>
    <row r="14" spans="1:53" x14ac:dyDescent="0.3">
      <c r="A14" s="5" t="s">
        <v>27</v>
      </c>
      <c r="B14" s="43" t="s">
        <v>28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f t="shared" si="2"/>
        <v>0</v>
      </c>
      <c r="J14" s="9">
        <f t="shared" si="3"/>
        <v>0</v>
      </c>
      <c r="K14" s="9">
        <f t="shared" si="4"/>
        <v>0</v>
      </c>
      <c r="L14" s="9">
        <f t="shared" si="5"/>
        <v>0</v>
      </c>
      <c r="M14" s="2"/>
      <c r="N14" s="2"/>
      <c r="O14" s="2"/>
      <c r="P14" s="2"/>
      <c r="Q14" s="2"/>
      <c r="R14" s="2"/>
      <c r="S14" s="2"/>
      <c r="AW14" s="51">
        <v>0.91400000000000003</v>
      </c>
      <c r="AX14" s="51">
        <f t="shared" si="0"/>
        <v>0.50800000000000001</v>
      </c>
      <c r="AY14" s="51">
        <f t="shared" si="1"/>
        <v>20</v>
      </c>
      <c r="AZ14" s="2" t="s">
        <v>204</v>
      </c>
      <c r="BA14" s="2" t="s">
        <v>206</v>
      </c>
    </row>
    <row r="15" spans="1:53" x14ac:dyDescent="0.3">
      <c r="C15" s="2"/>
      <c r="D15" s="2"/>
      <c r="E15" s="2"/>
      <c r="F15" s="2"/>
      <c r="G15" s="2"/>
      <c r="H15" s="2"/>
      <c r="I15" s="2"/>
      <c r="J15" s="2"/>
      <c r="M15" s="2"/>
      <c r="N15" s="2"/>
      <c r="O15" s="2"/>
      <c r="P15" s="2"/>
      <c r="Q15" s="2"/>
      <c r="R15" s="2"/>
      <c r="S15" s="2"/>
      <c r="AW15" s="51">
        <v>0.40600000000000003</v>
      </c>
      <c r="AX15" s="51">
        <f t="shared" si="0"/>
        <v>0.20300000000000001</v>
      </c>
      <c r="AY15" s="51">
        <f t="shared" si="1"/>
        <v>7.9921259842519694</v>
      </c>
    </row>
    <row r="16" spans="1:53" x14ac:dyDescent="0.3">
      <c r="A16" t="s">
        <v>6</v>
      </c>
      <c r="C16" s="2" t="s">
        <v>29</v>
      </c>
      <c r="D16" s="2"/>
      <c r="E16" s="2"/>
      <c r="F16" s="2"/>
      <c r="G16" s="2"/>
      <c r="H16" s="2"/>
      <c r="I16" s="47" t="s">
        <v>7</v>
      </c>
      <c r="J16" s="47" t="s">
        <v>8</v>
      </c>
      <c r="K16" s="70" t="s">
        <v>9</v>
      </c>
      <c r="L16" s="70"/>
      <c r="M16" s="2"/>
      <c r="N16" s="2"/>
      <c r="O16" s="2"/>
      <c r="P16" s="2"/>
      <c r="Q16" s="2"/>
      <c r="R16" s="2"/>
      <c r="S16" s="2"/>
      <c r="AW16" s="51">
        <v>0.20300000000000001</v>
      </c>
      <c r="AX16" s="51">
        <f>AW16-AW17</f>
        <v>0.20300000000000001</v>
      </c>
      <c r="AY16" s="51">
        <f>AX16/0.0254</f>
        <v>7.9921259842519694</v>
      </c>
    </row>
    <row r="17" spans="1:50" x14ac:dyDescent="0.3">
      <c r="A17" s="5" t="s">
        <v>10</v>
      </c>
      <c r="B17" s="5" t="s">
        <v>11</v>
      </c>
      <c r="C17" s="9" t="s">
        <v>12</v>
      </c>
      <c r="D17" s="9" t="s">
        <v>13</v>
      </c>
      <c r="E17" s="9" t="s">
        <v>14</v>
      </c>
      <c r="F17" s="9" t="s">
        <v>15</v>
      </c>
      <c r="G17" s="9" t="s">
        <v>16</v>
      </c>
      <c r="H17" s="9" t="s">
        <v>17</v>
      </c>
      <c r="I17" s="9" t="s">
        <v>18</v>
      </c>
      <c r="J17" s="9"/>
      <c r="K17" s="5" t="s">
        <v>19</v>
      </c>
      <c r="L17" s="5" t="s">
        <v>20</v>
      </c>
      <c r="M17" s="2"/>
      <c r="N17" s="2"/>
      <c r="O17" s="2"/>
      <c r="P17" s="2"/>
      <c r="Q17" s="2"/>
      <c r="R17" s="2"/>
      <c r="S17" s="2"/>
      <c r="AW17" s="51">
        <v>0</v>
      </c>
      <c r="AX17" s="51"/>
    </row>
    <row r="18" spans="1:50" x14ac:dyDescent="0.3">
      <c r="A18" s="5" t="s">
        <v>21</v>
      </c>
      <c r="B18" s="5" t="s">
        <v>21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f>C18+H18</f>
        <v>0</v>
      </c>
      <c r="J18" s="9">
        <v>0</v>
      </c>
      <c r="K18" s="9">
        <f t="shared" ref="K18:K23" si="7">MIN(D18:G18)</f>
        <v>0</v>
      </c>
      <c r="L18" s="9">
        <f t="shared" ref="L18:L23" si="8">MAX(D18:G18)</f>
        <v>0</v>
      </c>
      <c r="M18" s="2"/>
      <c r="N18" s="2"/>
      <c r="O18" s="2"/>
      <c r="P18" s="2"/>
      <c r="Q18" s="2"/>
      <c r="R18" s="2"/>
      <c r="S18" s="2"/>
      <c r="T18" s="51"/>
    </row>
    <row r="19" spans="1:50" x14ac:dyDescent="0.3">
      <c r="A19" s="5" t="s">
        <v>22</v>
      </c>
      <c r="B19" s="5" t="s">
        <v>23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f t="shared" ref="I19:I23" si="9">C19+H19</f>
        <v>0</v>
      </c>
      <c r="J19" s="9">
        <v>0</v>
      </c>
      <c r="K19" s="9">
        <f t="shared" si="7"/>
        <v>0</v>
      </c>
      <c r="L19" s="9">
        <f t="shared" si="8"/>
        <v>0</v>
      </c>
      <c r="M19" s="2"/>
      <c r="N19" s="2"/>
      <c r="O19" s="2"/>
      <c r="P19" s="2"/>
      <c r="Q19" s="2"/>
      <c r="R19" s="2"/>
      <c r="S19" s="2"/>
      <c r="T19" s="51"/>
    </row>
    <row r="20" spans="1:50" x14ac:dyDescent="0.3">
      <c r="A20" s="5" t="s">
        <v>23</v>
      </c>
      <c r="B20" s="43" t="s">
        <v>24</v>
      </c>
      <c r="C20" s="9">
        <v>-4892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f t="shared" si="9"/>
        <v>-4892</v>
      </c>
      <c r="J20" s="9">
        <v>0</v>
      </c>
      <c r="K20" s="9">
        <f t="shared" si="7"/>
        <v>0</v>
      </c>
      <c r="L20" s="9">
        <f t="shared" si="8"/>
        <v>0</v>
      </c>
      <c r="M20" s="2"/>
      <c r="N20" s="2"/>
      <c r="O20" s="2"/>
      <c r="P20" s="2"/>
      <c r="Q20" s="2"/>
      <c r="R20" s="2"/>
      <c r="S20" s="2"/>
      <c r="T20" s="51"/>
    </row>
    <row r="21" spans="1:50" x14ac:dyDescent="0.3">
      <c r="A21" s="5" t="s">
        <v>25</v>
      </c>
      <c r="B21" s="43" t="s">
        <v>25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f t="shared" si="9"/>
        <v>0</v>
      </c>
      <c r="J21" s="9">
        <v>0</v>
      </c>
      <c r="K21" s="9">
        <f t="shared" si="7"/>
        <v>0</v>
      </c>
      <c r="L21" s="9">
        <f t="shared" si="8"/>
        <v>0</v>
      </c>
      <c r="M21" s="2"/>
      <c r="N21" s="2"/>
      <c r="O21" s="2"/>
      <c r="P21" s="2"/>
      <c r="Q21" s="2"/>
      <c r="R21" s="2"/>
      <c r="S21" s="2"/>
      <c r="T21" s="51"/>
      <c r="AQ21" s="8"/>
    </row>
    <row r="22" spans="1:50" x14ac:dyDescent="0.3">
      <c r="A22" s="5" t="s">
        <v>26</v>
      </c>
      <c r="B22" s="43" t="s">
        <v>27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f t="shared" si="9"/>
        <v>0</v>
      </c>
      <c r="J22" s="9">
        <v>0</v>
      </c>
      <c r="K22" s="9">
        <f t="shared" si="7"/>
        <v>0</v>
      </c>
      <c r="L22" s="9">
        <f t="shared" si="8"/>
        <v>0</v>
      </c>
      <c r="M22" s="2"/>
      <c r="N22" s="2"/>
      <c r="O22" s="2"/>
      <c r="P22" s="2"/>
      <c r="Q22" s="2"/>
      <c r="R22" s="2"/>
      <c r="S22" s="2"/>
      <c r="T22" s="51"/>
      <c r="AQ22" s="8"/>
    </row>
    <row r="23" spans="1:50" x14ac:dyDescent="0.3">
      <c r="A23" s="5" t="s">
        <v>27</v>
      </c>
      <c r="B23" s="43" t="s">
        <v>28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f t="shared" si="9"/>
        <v>0</v>
      </c>
      <c r="J23" s="9">
        <v>0</v>
      </c>
      <c r="K23" s="9">
        <f t="shared" si="7"/>
        <v>0</v>
      </c>
      <c r="L23" s="9">
        <f t="shared" si="8"/>
        <v>0</v>
      </c>
      <c r="M23" s="2"/>
      <c r="N23" s="2"/>
      <c r="O23" s="2"/>
      <c r="P23" s="2"/>
      <c r="Q23" s="2"/>
      <c r="R23" s="2"/>
      <c r="S23" s="2"/>
      <c r="T23" s="51"/>
      <c r="AQ23" s="8"/>
    </row>
    <row r="24" spans="1:50" x14ac:dyDescent="0.3">
      <c r="A24" s="44"/>
      <c r="B24" s="49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2"/>
      <c r="N24" s="2"/>
      <c r="O24" s="2"/>
      <c r="P24" s="2"/>
      <c r="Q24" s="2"/>
      <c r="R24" s="2"/>
      <c r="S24" s="2"/>
      <c r="T24" s="51"/>
      <c r="AQ24" s="8"/>
    </row>
    <row r="25" spans="1:50" x14ac:dyDescent="0.3">
      <c r="A25" t="s">
        <v>6</v>
      </c>
      <c r="C25" s="2" t="s">
        <v>246</v>
      </c>
      <c r="D25" s="2"/>
      <c r="E25" s="2"/>
      <c r="F25" s="2"/>
      <c r="G25" s="2"/>
      <c r="H25" s="2"/>
      <c r="I25" s="48" t="s">
        <v>7</v>
      </c>
      <c r="J25" s="48" t="s">
        <v>8</v>
      </c>
      <c r="K25" s="70" t="s">
        <v>9</v>
      </c>
      <c r="L25" s="70"/>
      <c r="M25" s="2"/>
      <c r="N25" s="2"/>
      <c r="O25" s="2"/>
      <c r="P25" s="2"/>
      <c r="Q25" s="2"/>
      <c r="R25" s="2"/>
      <c r="S25" s="2"/>
      <c r="T25" s="51"/>
      <c r="AA25" s="2" t="s">
        <v>215</v>
      </c>
      <c r="AQ25" s="8"/>
    </row>
    <row r="26" spans="1:50" x14ac:dyDescent="0.3">
      <c r="A26" s="5" t="s">
        <v>10</v>
      </c>
      <c r="B26" s="5" t="s">
        <v>11</v>
      </c>
      <c r="C26" s="9" t="s">
        <v>12</v>
      </c>
      <c r="D26" s="9" t="s">
        <v>13</v>
      </c>
      <c r="E26" s="9" t="s">
        <v>14</v>
      </c>
      <c r="F26" s="9" t="s">
        <v>15</v>
      </c>
      <c r="G26" s="9" t="s">
        <v>16</v>
      </c>
      <c r="H26" s="9" t="s">
        <v>17</v>
      </c>
      <c r="I26" s="9" t="s">
        <v>18</v>
      </c>
      <c r="J26" s="9"/>
      <c r="K26" s="5" t="s">
        <v>19</v>
      </c>
      <c r="L26" s="5" t="s">
        <v>20</v>
      </c>
      <c r="M26" s="2"/>
      <c r="N26" s="2"/>
      <c r="O26" s="2"/>
      <c r="P26" s="2"/>
      <c r="Q26" s="2"/>
      <c r="R26" s="2"/>
      <c r="S26" s="2"/>
      <c r="T26" s="2"/>
      <c r="AA26" s="2" t="s">
        <v>216</v>
      </c>
      <c r="AC26" s="2" t="s">
        <v>224</v>
      </c>
      <c r="AQ26" s="8"/>
    </row>
    <row r="27" spans="1:50" x14ac:dyDescent="0.3">
      <c r="A27" s="5" t="s">
        <v>21</v>
      </c>
      <c r="B27" s="5" t="s">
        <v>21</v>
      </c>
      <c r="C27" s="50">
        <v>-1394.5</v>
      </c>
      <c r="D27" s="50">
        <v>2231.4</v>
      </c>
      <c r="E27" s="50">
        <v>-1020.5</v>
      </c>
      <c r="F27" s="50">
        <v>710.88</v>
      </c>
      <c r="G27" s="50">
        <v>-1379</v>
      </c>
      <c r="H27" s="50">
        <v>851.6</v>
      </c>
      <c r="I27" s="9">
        <f t="shared" ref="I27:I32" si="10">C27+H27</f>
        <v>-542.9</v>
      </c>
      <c r="J27" s="9">
        <f t="shared" ref="J27:J32" si="11">I27</f>
        <v>-542.9</v>
      </c>
      <c r="K27" s="9">
        <f t="shared" ref="K27:K32" si="12">MIN(D27:G27)</f>
        <v>-1379</v>
      </c>
      <c r="L27" s="9">
        <f t="shared" ref="L27:L32" si="13">MAX(D27:G27)</f>
        <v>2231.4</v>
      </c>
      <c r="M27" s="2"/>
      <c r="N27" s="2"/>
      <c r="O27" s="2"/>
      <c r="P27" s="2"/>
      <c r="Q27" s="2"/>
      <c r="R27" s="2"/>
      <c r="S27" s="2"/>
      <c r="T27" s="2"/>
      <c r="AA27" s="2" t="s">
        <v>217</v>
      </c>
      <c r="AC27" s="2" t="s">
        <v>225</v>
      </c>
      <c r="AQ27" s="8"/>
    </row>
    <row r="28" spans="1:50" x14ac:dyDescent="0.3">
      <c r="A28" s="5" t="s">
        <v>22</v>
      </c>
      <c r="B28" s="5" t="s">
        <v>23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9">
        <f t="shared" si="10"/>
        <v>0</v>
      </c>
      <c r="J28" s="9">
        <f t="shared" si="11"/>
        <v>0</v>
      </c>
      <c r="K28" s="9">
        <f t="shared" si="12"/>
        <v>0</v>
      </c>
      <c r="L28" s="9">
        <f t="shared" si="13"/>
        <v>0</v>
      </c>
      <c r="M28" s="2"/>
      <c r="N28" s="2"/>
      <c r="O28" s="2"/>
      <c r="P28" s="2"/>
      <c r="Q28" s="2"/>
      <c r="R28" s="2"/>
      <c r="S28" s="2"/>
      <c r="T28" s="2"/>
      <c r="AA28" s="2" t="s">
        <v>218</v>
      </c>
      <c r="AC28" s="2" t="s">
        <v>226</v>
      </c>
      <c r="AQ28" s="8"/>
    </row>
    <row r="29" spans="1:50" x14ac:dyDescent="0.3">
      <c r="A29" s="5" t="s">
        <v>23</v>
      </c>
      <c r="B29" s="43" t="s">
        <v>24</v>
      </c>
      <c r="C29" s="50">
        <v>0</v>
      </c>
      <c r="D29" s="50">
        <f>$K$53*SQRT(D27^2+D28^2)</f>
        <v>780.99</v>
      </c>
      <c r="E29" s="50">
        <f>$K$53*SQRT(E27^2+E28^2)</f>
        <v>357.17499999999995</v>
      </c>
      <c r="F29" s="50">
        <f>$K$53*SQRT(F27^2+F28^2)</f>
        <v>248.80799999999999</v>
      </c>
      <c r="G29" s="50">
        <f>$K$53*SQRT(G27^2+G28^2)</f>
        <v>482.65</v>
      </c>
      <c r="H29" s="50">
        <v>0</v>
      </c>
      <c r="I29" s="9">
        <f t="shared" si="10"/>
        <v>0</v>
      </c>
      <c r="J29" s="9">
        <f t="shared" si="11"/>
        <v>0</v>
      </c>
      <c r="K29" s="9">
        <f t="shared" si="12"/>
        <v>248.80799999999999</v>
      </c>
      <c r="L29" s="9">
        <f t="shared" si="13"/>
        <v>780.99</v>
      </c>
      <c r="M29" s="2"/>
      <c r="N29" s="2"/>
      <c r="O29" s="2"/>
      <c r="P29" s="2"/>
      <c r="Q29" s="2"/>
      <c r="R29" s="2"/>
      <c r="S29" s="2"/>
      <c r="T29" s="2"/>
      <c r="AA29" s="2" t="s">
        <v>219</v>
      </c>
      <c r="AC29" s="2" t="s">
        <v>220</v>
      </c>
      <c r="AQ29" s="8"/>
    </row>
    <row r="30" spans="1:50" x14ac:dyDescent="0.3">
      <c r="A30" s="5" t="s">
        <v>25</v>
      </c>
      <c r="B30" s="43" t="s">
        <v>25</v>
      </c>
      <c r="C30" s="50">
        <v>283.36</v>
      </c>
      <c r="D30" s="50">
        <v>0</v>
      </c>
      <c r="E30" s="50">
        <v>0</v>
      </c>
      <c r="F30" s="50">
        <v>0</v>
      </c>
      <c r="G30" s="50">
        <v>0</v>
      </c>
      <c r="H30" s="50">
        <v>1282.5999999999999</v>
      </c>
      <c r="I30" s="9">
        <f t="shared" si="10"/>
        <v>1565.96</v>
      </c>
      <c r="J30" s="9">
        <f t="shared" si="11"/>
        <v>1565.96</v>
      </c>
      <c r="K30" s="9">
        <f t="shared" si="12"/>
        <v>0</v>
      </c>
      <c r="L30" s="9">
        <f t="shared" si="13"/>
        <v>0</v>
      </c>
      <c r="M30" s="2"/>
      <c r="N30" s="2"/>
      <c r="O30" s="2"/>
      <c r="P30" s="2"/>
      <c r="Q30" s="2"/>
      <c r="R30" s="2"/>
      <c r="S30" s="2"/>
      <c r="T30" s="2"/>
      <c r="AQ30" s="8"/>
    </row>
    <row r="31" spans="1:50" x14ac:dyDescent="0.3">
      <c r="A31" s="5" t="s">
        <v>26</v>
      </c>
      <c r="B31" s="43" t="s">
        <v>27</v>
      </c>
      <c r="C31" s="50">
        <v>283.36</v>
      </c>
      <c r="D31" s="50">
        <v>0</v>
      </c>
      <c r="E31" s="50">
        <v>0</v>
      </c>
      <c r="F31" s="50">
        <v>0</v>
      </c>
      <c r="G31" s="50">
        <v>0</v>
      </c>
      <c r="H31" s="50">
        <v>1282.5999999999999</v>
      </c>
      <c r="I31" s="9">
        <f t="shared" si="10"/>
        <v>1565.96</v>
      </c>
      <c r="J31" s="9">
        <f t="shared" si="11"/>
        <v>1565.96</v>
      </c>
      <c r="K31" s="9">
        <f t="shared" si="12"/>
        <v>0</v>
      </c>
      <c r="L31" s="9">
        <f t="shared" si="13"/>
        <v>0</v>
      </c>
      <c r="M31" s="2"/>
      <c r="N31" s="2"/>
      <c r="O31" s="2"/>
      <c r="P31" s="2"/>
      <c r="Q31" s="2"/>
      <c r="R31" s="2"/>
      <c r="S31" s="2"/>
      <c r="T31" s="2"/>
      <c r="AA31" s="2" t="s">
        <v>244</v>
      </c>
      <c r="AQ31" s="8"/>
    </row>
    <row r="32" spans="1:50" x14ac:dyDescent="0.3">
      <c r="A32" s="5" t="s">
        <v>27</v>
      </c>
      <c r="B32" s="43" t="s">
        <v>28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9">
        <f t="shared" si="10"/>
        <v>0</v>
      </c>
      <c r="J32" s="9">
        <f t="shared" si="11"/>
        <v>0</v>
      </c>
      <c r="K32" s="9">
        <f t="shared" si="12"/>
        <v>0</v>
      </c>
      <c r="L32" s="9">
        <f t="shared" si="13"/>
        <v>0</v>
      </c>
      <c r="M32" s="2"/>
      <c r="N32" s="2"/>
      <c r="O32" s="2"/>
      <c r="P32" s="2"/>
      <c r="Q32" s="2"/>
      <c r="R32" s="2"/>
      <c r="S32" s="2"/>
      <c r="T32" s="2"/>
      <c r="AQ32" s="8"/>
    </row>
    <row r="33" spans="1:43" x14ac:dyDescent="0.3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43" x14ac:dyDescent="0.3">
      <c r="A34" t="s">
        <v>6</v>
      </c>
      <c r="C34" s="2" t="s">
        <v>30</v>
      </c>
      <c r="D34" s="2"/>
      <c r="E34" s="2"/>
      <c r="F34" s="2"/>
      <c r="G34" s="2"/>
      <c r="H34" s="2"/>
      <c r="I34" s="47" t="s">
        <v>7</v>
      </c>
      <c r="J34" s="47" t="s">
        <v>8</v>
      </c>
      <c r="K34" s="70" t="s">
        <v>9</v>
      </c>
      <c r="L34" s="70"/>
      <c r="M34" s="2"/>
      <c r="N34" s="2"/>
      <c r="O34" s="2"/>
      <c r="P34" s="2"/>
      <c r="Q34" s="2"/>
      <c r="R34" s="2"/>
      <c r="S34" s="2"/>
      <c r="T34" s="2"/>
    </row>
    <row r="35" spans="1:43" x14ac:dyDescent="0.3">
      <c r="A35" s="5" t="s">
        <v>10</v>
      </c>
      <c r="B35" s="5" t="s">
        <v>11</v>
      </c>
      <c r="C35" s="9" t="s">
        <v>12</v>
      </c>
      <c r="D35" s="9" t="s">
        <v>13</v>
      </c>
      <c r="E35" s="9" t="s">
        <v>14</v>
      </c>
      <c r="F35" s="9" t="s">
        <v>15</v>
      </c>
      <c r="G35" s="9" t="s">
        <v>16</v>
      </c>
      <c r="H35" s="9" t="s">
        <v>17</v>
      </c>
      <c r="I35" s="9" t="s">
        <v>18</v>
      </c>
      <c r="J35" s="9"/>
      <c r="K35" s="5" t="s">
        <v>19</v>
      </c>
      <c r="L35" s="5" t="s">
        <v>20</v>
      </c>
      <c r="M35" s="2"/>
      <c r="N35" s="2"/>
      <c r="O35" s="2"/>
      <c r="P35" s="2"/>
      <c r="Q35" s="2"/>
      <c r="R35" s="2"/>
      <c r="S35" s="2"/>
      <c r="T35" s="2"/>
    </row>
    <row r="36" spans="1:43" x14ac:dyDescent="0.3">
      <c r="A36" s="5" t="s">
        <v>21</v>
      </c>
      <c r="B36" s="5" t="s">
        <v>21</v>
      </c>
      <c r="C36" s="9">
        <v>137.52000000000001</v>
      </c>
      <c r="D36" s="9">
        <v>160.62</v>
      </c>
      <c r="E36" s="9">
        <v>150.22999999999999</v>
      </c>
      <c r="F36" s="9">
        <v>348.89</v>
      </c>
      <c r="G36" s="9">
        <v>478.93</v>
      </c>
      <c r="H36" s="9">
        <v>57.685000000000002</v>
      </c>
      <c r="I36" s="9">
        <f t="shared" ref="I36:I41" si="14">C36+H36</f>
        <v>195.20500000000001</v>
      </c>
      <c r="J36" s="9">
        <f>I36</f>
        <v>195.20500000000001</v>
      </c>
      <c r="K36" s="9">
        <f t="shared" ref="K36:K41" si="15">MIN(D36:G36)</f>
        <v>150.22999999999999</v>
      </c>
      <c r="L36" s="9">
        <f t="shared" ref="L36:L41" si="16">MAX(D36:G36)</f>
        <v>478.93</v>
      </c>
      <c r="M36" s="2"/>
      <c r="N36" s="2"/>
      <c r="O36" s="2"/>
      <c r="P36" s="2"/>
      <c r="Q36" s="2"/>
      <c r="R36" s="2"/>
      <c r="S36" s="2"/>
      <c r="T36" s="2"/>
    </row>
    <row r="37" spans="1:43" x14ac:dyDescent="0.3">
      <c r="A37" s="5" t="s">
        <v>22</v>
      </c>
      <c r="B37" s="5" t="s">
        <v>23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f t="shared" si="14"/>
        <v>0</v>
      </c>
      <c r="J37" s="9">
        <f t="shared" ref="J37:J41" si="17">I37</f>
        <v>0</v>
      </c>
      <c r="K37" s="9">
        <f t="shared" si="15"/>
        <v>0</v>
      </c>
      <c r="L37" s="9">
        <f t="shared" si="16"/>
        <v>0</v>
      </c>
      <c r="M37" s="2"/>
      <c r="N37" s="2"/>
      <c r="O37" s="2"/>
      <c r="P37" s="2"/>
      <c r="Q37" s="2"/>
      <c r="R37" s="2"/>
      <c r="S37" s="2"/>
      <c r="T37" s="2"/>
    </row>
    <row r="38" spans="1:43" x14ac:dyDescent="0.3">
      <c r="A38" s="5" t="s">
        <v>23</v>
      </c>
      <c r="B38" s="43" t="s">
        <v>24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f t="shared" si="14"/>
        <v>0</v>
      </c>
      <c r="J38" s="9">
        <f t="shared" si="17"/>
        <v>0</v>
      </c>
      <c r="K38" s="9">
        <f t="shared" si="15"/>
        <v>0</v>
      </c>
      <c r="L38" s="9">
        <f t="shared" si="16"/>
        <v>0</v>
      </c>
      <c r="M38" s="2"/>
      <c r="N38" s="2"/>
      <c r="O38" s="2"/>
      <c r="P38" s="2"/>
      <c r="Q38" s="2"/>
      <c r="R38" s="2"/>
      <c r="S38" s="2"/>
      <c r="T38" s="2"/>
      <c r="AQ38" s="8"/>
    </row>
    <row r="39" spans="1:43" x14ac:dyDescent="0.3">
      <c r="A39" s="5" t="s">
        <v>25</v>
      </c>
      <c r="B39" s="43" t="s">
        <v>25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f t="shared" si="14"/>
        <v>0</v>
      </c>
      <c r="J39" s="9">
        <f t="shared" si="17"/>
        <v>0</v>
      </c>
      <c r="K39" s="9">
        <f t="shared" si="15"/>
        <v>0</v>
      </c>
      <c r="L39" s="9">
        <f t="shared" si="16"/>
        <v>0</v>
      </c>
      <c r="M39" s="2"/>
      <c r="N39" s="2"/>
      <c r="O39" s="2"/>
      <c r="P39" s="2"/>
      <c r="Q39" s="2"/>
      <c r="R39" s="2"/>
      <c r="S39" s="2"/>
      <c r="T39" s="2"/>
      <c r="AQ39" s="8"/>
    </row>
    <row r="40" spans="1:43" x14ac:dyDescent="0.3">
      <c r="A40" s="5" t="s">
        <v>26</v>
      </c>
      <c r="B40" s="43" t="s">
        <v>27</v>
      </c>
      <c r="C40" s="9">
        <v>-26.991</v>
      </c>
      <c r="D40" s="9">
        <v>0</v>
      </c>
      <c r="E40" s="9">
        <v>0</v>
      </c>
      <c r="F40" s="9">
        <v>0</v>
      </c>
      <c r="G40" s="9">
        <v>0</v>
      </c>
      <c r="H40" s="9">
        <v>8.2629000000000001</v>
      </c>
      <c r="I40" s="9">
        <f t="shared" si="14"/>
        <v>-18.728099999999998</v>
      </c>
      <c r="J40" s="9">
        <f t="shared" si="17"/>
        <v>-18.728099999999998</v>
      </c>
      <c r="K40" s="9">
        <f t="shared" si="15"/>
        <v>0</v>
      </c>
      <c r="L40" s="9">
        <f t="shared" si="16"/>
        <v>0</v>
      </c>
      <c r="M40" s="2"/>
      <c r="N40" s="2"/>
      <c r="O40" s="2"/>
      <c r="P40" s="2"/>
      <c r="Q40" s="2"/>
      <c r="R40" s="2"/>
      <c r="S40" s="2"/>
      <c r="T40" s="2"/>
      <c r="AQ40" s="8"/>
    </row>
    <row r="41" spans="1:43" x14ac:dyDescent="0.3">
      <c r="A41" s="5" t="s">
        <v>27</v>
      </c>
      <c r="B41" s="43" t="s">
        <v>28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f t="shared" si="14"/>
        <v>0</v>
      </c>
      <c r="J41" s="9">
        <f t="shared" si="17"/>
        <v>0</v>
      </c>
      <c r="K41" s="9">
        <f t="shared" si="15"/>
        <v>0</v>
      </c>
      <c r="L41" s="9">
        <f t="shared" si="16"/>
        <v>0</v>
      </c>
      <c r="M41" s="2"/>
      <c r="N41" s="2"/>
      <c r="O41" s="2"/>
      <c r="P41" s="2"/>
      <c r="Q41" s="2"/>
      <c r="R41" s="2"/>
      <c r="S41" s="2"/>
      <c r="T41" s="2"/>
      <c r="AQ41" s="8"/>
    </row>
    <row r="42" spans="1:43" x14ac:dyDescent="0.3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43" x14ac:dyDescent="0.3">
      <c r="A43" t="s">
        <v>6</v>
      </c>
      <c r="C43" s="2" t="s">
        <v>31</v>
      </c>
      <c r="D43" s="2"/>
      <c r="E43" s="2"/>
      <c r="F43" s="2"/>
      <c r="G43" s="2"/>
      <c r="H43" s="2"/>
      <c r="I43" s="47" t="s">
        <v>7</v>
      </c>
      <c r="J43" s="47" t="s">
        <v>8</v>
      </c>
      <c r="K43" s="70" t="s">
        <v>9</v>
      </c>
      <c r="L43" s="70"/>
      <c r="M43" s="2"/>
      <c r="N43" s="2"/>
      <c r="O43" s="2"/>
      <c r="P43" s="2"/>
      <c r="Q43" s="2"/>
      <c r="R43" s="2"/>
      <c r="S43" s="2"/>
      <c r="T43" s="2"/>
    </row>
    <row r="44" spans="1:43" x14ac:dyDescent="0.3">
      <c r="A44" s="5" t="s">
        <v>10</v>
      </c>
      <c r="B44" s="5" t="s">
        <v>11</v>
      </c>
      <c r="C44" s="9" t="s">
        <v>12</v>
      </c>
      <c r="D44" s="9" t="s">
        <v>13</v>
      </c>
      <c r="E44" s="9" t="s">
        <v>14</v>
      </c>
      <c r="F44" s="9" t="s">
        <v>15</v>
      </c>
      <c r="G44" s="9" t="s">
        <v>16</v>
      </c>
      <c r="H44" s="9" t="s">
        <v>17</v>
      </c>
      <c r="I44" s="9" t="s">
        <v>18</v>
      </c>
      <c r="J44" s="9"/>
      <c r="K44" s="5" t="s">
        <v>19</v>
      </c>
      <c r="L44" s="5" t="s">
        <v>20</v>
      </c>
      <c r="M44" s="2"/>
      <c r="N44" s="2"/>
      <c r="O44" s="2"/>
      <c r="P44" s="2"/>
      <c r="Q44" s="2"/>
      <c r="R44" s="2"/>
      <c r="S44" s="2"/>
      <c r="T44" s="2"/>
    </row>
    <row r="45" spans="1:43" x14ac:dyDescent="0.3">
      <c r="A45" s="5" t="s">
        <v>21</v>
      </c>
      <c r="B45" s="5" t="s">
        <v>21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f t="shared" ref="I45:I50" si="18">C45+H45</f>
        <v>0</v>
      </c>
      <c r="J45" s="9">
        <f>I45</f>
        <v>0</v>
      </c>
      <c r="K45" s="9">
        <f t="shared" ref="K45:K50" si="19">MIN(D45:G45)</f>
        <v>0</v>
      </c>
      <c r="L45" s="9">
        <f t="shared" ref="L45:L50" si="20">MAX(D45:G45)</f>
        <v>0</v>
      </c>
      <c r="M45" s="2"/>
      <c r="N45" s="2"/>
      <c r="O45" s="2"/>
      <c r="P45" s="2"/>
      <c r="Q45" s="2"/>
      <c r="R45" s="2"/>
      <c r="S45" s="2"/>
      <c r="T45" s="2"/>
    </row>
    <row r="46" spans="1:43" x14ac:dyDescent="0.3">
      <c r="A46" s="5" t="s">
        <v>22</v>
      </c>
      <c r="B46" s="5" t="s">
        <v>23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f t="shared" si="18"/>
        <v>0</v>
      </c>
      <c r="J46" s="9">
        <f t="shared" ref="J46:J50" si="21">I46</f>
        <v>0</v>
      </c>
      <c r="K46" s="9">
        <f t="shared" si="19"/>
        <v>0</v>
      </c>
      <c r="L46" s="9">
        <f t="shared" si="20"/>
        <v>0</v>
      </c>
      <c r="M46" s="2"/>
      <c r="N46" s="2"/>
      <c r="O46" s="2"/>
      <c r="P46" s="2"/>
      <c r="Q46" s="2"/>
      <c r="R46" s="2"/>
      <c r="S46" s="2"/>
      <c r="T46" s="2"/>
    </row>
    <row r="47" spans="1:43" x14ac:dyDescent="0.3">
      <c r="A47" s="5" t="s">
        <v>23</v>
      </c>
      <c r="B47" s="43" t="s">
        <v>24</v>
      </c>
      <c r="C47" s="9">
        <v>137.49</v>
      </c>
      <c r="D47" s="9">
        <v>0</v>
      </c>
      <c r="E47" s="9">
        <v>0</v>
      </c>
      <c r="F47" s="9">
        <v>0</v>
      </c>
      <c r="G47" s="9">
        <v>0</v>
      </c>
      <c r="H47" s="9">
        <v>1196.4000000000001</v>
      </c>
      <c r="I47" s="9">
        <f t="shared" si="18"/>
        <v>1333.89</v>
      </c>
      <c r="J47" s="9">
        <f t="shared" si="21"/>
        <v>1333.89</v>
      </c>
      <c r="K47" s="9">
        <f t="shared" si="19"/>
        <v>0</v>
      </c>
      <c r="L47" s="9">
        <f t="shared" si="20"/>
        <v>0</v>
      </c>
      <c r="M47" s="2"/>
      <c r="N47" s="2"/>
      <c r="O47" s="2"/>
      <c r="P47" s="2"/>
      <c r="Q47" s="2"/>
      <c r="R47" s="2"/>
      <c r="S47" s="2"/>
      <c r="T47" s="2"/>
      <c r="AQ47" s="8"/>
    </row>
    <row r="48" spans="1:43" x14ac:dyDescent="0.3">
      <c r="A48" s="5" t="s">
        <v>25</v>
      </c>
      <c r="B48" s="43" t="s">
        <v>25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f t="shared" si="18"/>
        <v>0</v>
      </c>
      <c r="J48" s="9">
        <f t="shared" si="21"/>
        <v>0</v>
      </c>
      <c r="K48" s="9">
        <f t="shared" si="19"/>
        <v>0</v>
      </c>
      <c r="L48" s="9">
        <f t="shared" si="20"/>
        <v>0</v>
      </c>
      <c r="M48" s="2"/>
      <c r="N48" s="2"/>
      <c r="O48" s="2"/>
      <c r="P48" s="2"/>
      <c r="Q48" s="2"/>
      <c r="R48" s="2"/>
      <c r="S48" s="2"/>
      <c r="T48" s="2"/>
      <c r="AQ48" s="8"/>
    </row>
    <row r="49" spans="1:129" x14ac:dyDescent="0.3">
      <c r="A49" s="5" t="s">
        <v>26</v>
      </c>
      <c r="B49" s="43" t="s">
        <v>27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f t="shared" si="18"/>
        <v>0</v>
      </c>
      <c r="J49" s="9">
        <f t="shared" si="21"/>
        <v>0</v>
      </c>
      <c r="K49" s="9">
        <f t="shared" si="19"/>
        <v>0</v>
      </c>
      <c r="L49" s="9">
        <f t="shared" si="20"/>
        <v>0</v>
      </c>
      <c r="M49" s="2"/>
      <c r="N49" s="2"/>
      <c r="O49" s="2"/>
      <c r="P49" s="2"/>
      <c r="Q49" s="2"/>
      <c r="R49" s="2"/>
      <c r="S49" s="2"/>
      <c r="T49" s="2"/>
      <c r="AQ49" s="8"/>
    </row>
    <row r="50" spans="1:129" x14ac:dyDescent="0.3">
      <c r="A50" s="5" t="s">
        <v>27</v>
      </c>
      <c r="B50" s="43" t="s">
        <v>28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f t="shared" si="18"/>
        <v>0</v>
      </c>
      <c r="J50" s="9">
        <f t="shared" si="21"/>
        <v>0</v>
      </c>
      <c r="K50" s="9">
        <f t="shared" si="19"/>
        <v>0</v>
      </c>
      <c r="L50" s="9">
        <f t="shared" si="20"/>
        <v>0</v>
      </c>
      <c r="M50" s="2"/>
      <c r="N50" s="2"/>
      <c r="O50" s="2"/>
      <c r="P50" s="2"/>
      <c r="Q50" s="2"/>
      <c r="R50" s="2"/>
      <c r="S50" s="2"/>
      <c r="T50" s="2"/>
      <c r="AQ50" s="8"/>
    </row>
    <row r="51" spans="1:129" x14ac:dyDescent="0.3"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129" x14ac:dyDescent="0.3">
      <c r="B52" s="71" t="s">
        <v>229</v>
      </c>
      <c r="C52" s="71"/>
      <c r="D52" s="71"/>
      <c r="E52" s="71"/>
      <c r="F52" s="71"/>
      <c r="G52" s="71"/>
      <c r="H52" s="71"/>
      <c r="I52" s="71"/>
      <c r="J52" s="71"/>
      <c r="K52" s="53">
        <v>1</v>
      </c>
      <c r="L52" s="2"/>
      <c r="M52" s="2"/>
      <c r="N52" s="2"/>
      <c r="O52" s="2"/>
      <c r="P52" s="2"/>
      <c r="Q52" s="2"/>
      <c r="R52" s="2"/>
      <c r="S52" s="2"/>
      <c r="T52" s="2"/>
    </row>
    <row r="53" spans="1:129" x14ac:dyDescent="0.3">
      <c r="B53" s="71" t="s">
        <v>243</v>
      </c>
      <c r="C53" s="71"/>
      <c r="D53" s="71"/>
      <c r="E53" s="71"/>
      <c r="F53" s="71"/>
      <c r="G53" s="71"/>
      <c r="H53" s="71"/>
      <c r="I53" s="71"/>
      <c r="J53" s="71"/>
      <c r="K53" s="57">
        <v>0.35</v>
      </c>
      <c r="L53" s="2"/>
      <c r="M53" s="2"/>
      <c r="N53" s="2"/>
      <c r="O53" s="2"/>
      <c r="P53" s="2"/>
      <c r="Q53" s="2"/>
      <c r="R53" s="2"/>
      <c r="S53" s="2"/>
      <c r="T53" s="2"/>
    </row>
    <row r="54" spans="1:129" ht="21" x14ac:dyDescent="0.4">
      <c r="A54" s="4" t="s">
        <v>32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O54" s="2"/>
      <c r="P54" s="2"/>
      <c r="Q54" s="2"/>
      <c r="R54" s="2"/>
      <c r="S54" s="2"/>
      <c r="T54" s="2"/>
      <c r="U54" s="4" t="s">
        <v>33</v>
      </c>
      <c r="AX54" s="42" t="s">
        <v>34</v>
      </c>
      <c r="BO54" s="42" t="s">
        <v>35</v>
      </c>
      <c r="CF54" s="42" t="s">
        <v>203</v>
      </c>
      <c r="CW54" s="42" t="s">
        <v>249</v>
      </c>
      <c r="DN54" s="42" t="s">
        <v>255</v>
      </c>
    </row>
    <row r="55" spans="1:129" x14ac:dyDescent="0.3">
      <c r="B55" t="s">
        <v>36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O55" s="2"/>
      <c r="P55" s="2"/>
      <c r="Q55" s="2"/>
      <c r="R55" s="2"/>
      <c r="S55" s="2"/>
      <c r="T55" s="2"/>
      <c r="U55" s="2" t="s">
        <v>37</v>
      </c>
      <c r="AX55" s="2" t="s">
        <v>37</v>
      </c>
      <c r="BO55" s="2" t="s">
        <v>37</v>
      </c>
      <c r="CF55" s="2" t="s">
        <v>37</v>
      </c>
      <c r="CW55" s="2" t="s">
        <v>37</v>
      </c>
      <c r="DN55" s="2" t="s">
        <v>37</v>
      </c>
    </row>
    <row r="56" spans="1:129" x14ac:dyDescent="0.3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CW56" t="s">
        <v>250</v>
      </c>
      <c r="DN56" t="s">
        <v>256</v>
      </c>
    </row>
    <row r="57" spans="1:129" x14ac:dyDescent="0.3">
      <c r="A57" t="s">
        <v>6</v>
      </c>
      <c r="B57" s="2" t="s">
        <v>247</v>
      </c>
      <c r="C57" s="2"/>
      <c r="D57" s="2"/>
      <c r="E57" s="2"/>
      <c r="F57" s="2"/>
      <c r="G57" s="2"/>
      <c r="H57" s="2"/>
      <c r="I57" s="47" t="s">
        <v>7</v>
      </c>
      <c r="J57" s="47" t="s">
        <v>8</v>
      </c>
      <c r="K57" s="70" t="s">
        <v>9</v>
      </c>
      <c r="L57" s="70"/>
      <c r="M57" s="2"/>
      <c r="N57" s="2"/>
      <c r="O57" s="2"/>
      <c r="P57" s="2"/>
      <c r="Q57" s="2"/>
      <c r="R57" s="2"/>
      <c r="S57" s="2"/>
      <c r="T57" s="2"/>
    </row>
    <row r="58" spans="1:129" x14ac:dyDescent="0.3">
      <c r="A58" s="5" t="s">
        <v>10</v>
      </c>
      <c r="B58" s="5" t="s">
        <v>11</v>
      </c>
      <c r="C58" s="9" t="s">
        <v>12</v>
      </c>
      <c r="D58" s="9" t="s">
        <v>13</v>
      </c>
      <c r="E58" s="9" t="s">
        <v>14</v>
      </c>
      <c r="F58" s="9" t="s">
        <v>15</v>
      </c>
      <c r="G58" s="9" t="s">
        <v>16</v>
      </c>
      <c r="H58" s="9" t="s">
        <v>17</v>
      </c>
      <c r="I58" s="9"/>
      <c r="J58" s="9"/>
      <c r="K58" s="5" t="s">
        <v>19</v>
      </c>
      <c r="L58" s="5" t="s">
        <v>20</v>
      </c>
      <c r="M58" s="2"/>
      <c r="N58" s="5" t="s">
        <v>21</v>
      </c>
      <c r="O58" s="5" t="s">
        <v>22</v>
      </c>
      <c r="P58" s="5" t="s">
        <v>23</v>
      </c>
      <c r="Q58" s="5" t="s">
        <v>25</v>
      </c>
      <c r="R58" s="5" t="s">
        <v>26</v>
      </c>
      <c r="S58" s="5" t="s">
        <v>27</v>
      </c>
      <c r="T58" s="9"/>
      <c r="U58" s="9" t="s">
        <v>39</v>
      </c>
      <c r="V58" s="9" t="s">
        <v>40</v>
      </c>
      <c r="W58" s="9" t="s">
        <v>41</v>
      </c>
      <c r="X58" s="9" t="s">
        <v>42</v>
      </c>
      <c r="Y58" s="9" t="s">
        <v>43</v>
      </c>
      <c r="Z58" s="9" t="s">
        <v>44</v>
      </c>
      <c r="AA58" s="9" t="s">
        <v>45</v>
      </c>
      <c r="AB58" s="9" t="s">
        <v>46</v>
      </c>
      <c r="AC58" s="9" t="s">
        <v>47</v>
      </c>
      <c r="AD58" s="9" t="s">
        <v>48</v>
      </c>
      <c r="AE58" s="9" t="s">
        <v>49</v>
      </c>
      <c r="AF58" s="9" t="s">
        <v>50</v>
      </c>
      <c r="AG58" s="9" t="s">
        <v>51</v>
      </c>
      <c r="AH58" s="9" t="s">
        <v>52</v>
      </c>
      <c r="AI58" s="9" t="s">
        <v>53</v>
      </c>
      <c r="AJ58" s="9" t="s">
        <v>54</v>
      </c>
      <c r="AK58" s="9" t="s">
        <v>55</v>
      </c>
      <c r="AL58" s="9" t="s">
        <v>56</v>
      </c>
      <c r="AM58" s="9" t="s">
        <v>57</v>
      </c>
      <c r="AN58" s="9" t="s">
        <v>58</v>
      </c>
      <c r="AO58" s="9" t="s">
        <v>59</v>
      </c>
      <c r="AP58" s="9" t="s">
        <v>60</v>
      </c>
      <c r="AQ58" s="9" t="s">
        <v>61</v>
      </c>
      <c r="AR58" s="9" t="s">
        <v>62</v>
      </c>
      <c r="AX58" s="9" t="s">
        <v>39</v>
      </c>
      <c r="AY58" s="9" t="s">
        <v>40</v>
      </c>
      <c r="AZ58" s="9" t="s">
        <v>41</v>
      </c>
      <c r="BA58" s="9" t="s">
        <v>42</v>
      </c>
      <c r="BB58" s="9" t="s">
        <v>43</v>
      </c>
      <c r="BC58" s="9" t="s">
        <v>44</v>
      </c>
      <c r="BD58" s="9" t="s">
        <v>45</v>
      </c>
      <c r="BE58" s="9" t="s">
        <v>46</v>
      </c>
      <c r="BF58" s="9" t="s">
        <v>47</v>
      </c>
      <c r="BG58" s="9" t="s">
        <v>48</v>
      </c>
      <c r="BH58" s="9" t="s">
        <v>49</v>
      </c>
      <c r="BI58" s="9" t="s">
        <v>50</v>
      </c>
      <c r="BO58" s="9" t="s">
        <v>39</v>
      </c>
      <c r="BP58" s="9" t="s">
        <v>40</v>
      </c>
      <c r="BQ58" s="9" t="s">
        <v>41</v>
      </c>
      <c r="BR58" s="9" t="s">
        <v>42</v>
      </c>
      <c r="BS58" s="9" t="s">
        <v>43</v>
      </c>
      <c r="BT58" s="9" t="s">
        <v>44</v>
      </c>
      <c r="BU58" s="9" t="s">
        <v>45</v>
      </c>
      <c r="BV58" s="9" t="s">
        <v>46</v>
      </c>
      <c r="BW58" s="9" t="s">
        <v>47</v>
      </c>
      <c r="BX58" s="9" t="s">
        <v>48</v>
      </c>
      <c r="BY58" s="9" t="s">
        <v>49</v>
      </c>
      <c r="BZ58" s="9" t="s">
        <v>50</v>
      </c>
      <c r="CF58" s="9" t="s">
        <v>39</v>
      </c>
      <c r="CG58" s="9" t="s">
        <v>40</v>
      </c>
      <c r="CH58" s="9" t="s">
        <v>41</v>
      </c>
      <c r="CI58" s="9" t="s">
        <v>42</v>
      </c>
      <c r="CJ58" s="9" t="s">
        <v>43</v>
      </c>
      <c r="CK58" s="9" t="s">
        <v>44</v>
      </c>
      <c r="CL58" s="9" t="s">
        <v>45</v>
      </c>
      <c r="CM58" s="9" t="s">
        <v>46</v>
      </c>
      <c r="CN58" s="9" t="s">
        <v>47</v>
      </c>
      <c r="CO58" s="9" t="s">
        <v>48</v>
      </c>
      <c r="CP58" s="9" t="s">
        <v>49</v>
      </c>
      <c r="CQ58" s="9" t="s">
        <v>50</v>
      </c>
      <c r="CW58" s="9" t="s">
        <v>39</v>
      </c>
      <c r="CX58" s="9" t="s">
        <v>40</v>
      </c>
      <c r="CY58" s="9" t="s">
        <v>41</v>
      </c>
      <c r="CZ58" s="9" t="s">
        <v>42</v>
      </c>
      <c r="DA58" s="9" t="s">
        <v>43</v>
      </c>
      <c r="DB58" s="9" t="s">
        <v>44</v>
      </c>
      <c r="DC58" s="9" t="s">
        <v>45</v>
      </c>
      <c r="DD58" s="9" t="s">
        <v>46</v>
      </c>
      <c r="DE58" s="9" t="s">
        <v>47</v>
      </c>
      <c r="DF58" s="9" t="s">
        <v>48</v>
      </c>
      <c r="DG58" s="9" t="s">
        <v>49</v>
      </c>
      <c r="DH58" s="9" t="s">
        <v>50</v>
      </c>
      <c r="DN58" s="9" t="s">
        <v>39</v>
      </c>
      <c r="DO58" s="9" t="s">
        <v>40</v>
      </c>
      <c r="DP58" s="9" t="s">
        <v>41</v>
      </c>
      <c r="DQ58" s="9" t="s">
        <v>42</v>
      </c>
      <c r="DR58" s="9" t="s">
        <v>43</v>
      </c>
      <c r="DS58" s="9" t="s">
        <v>44</v>
      </c>
      <c r="DT58" s="9" t="s">
        <v>45</v>
      </c>
      <c r="DU58" s="9" t="s">
        <v>46</v>
      </c>
      <c r="DV58" s="9" t="s">
        <v>47</v>
      </c>
      <c r="DW58" s="9" t="s">
        <v>48</v>
      </c>
      <c r="DX58" s="9" t="s">
        <v>49</v>
      </c>
      <c r="DY58" s="9" t="s">
        <v>50</v>
      </c>
    </row>
    <row r="59" spans="1:129" x14ac:dyDescent="0.3">
      <c r="A59" s="5" t="s">
        <v>21</v>
      </c>
      <c r="B59" s="5" t="s">
        <v>21</v>
      </c>
      <c r="C59" s="9">
        <f t="shared" ref="C59:H64" si="22">1.4*C9</f>
        <v>0</v>
      </c>
      <c r="D59" s="9">
        <f t="shared" si="22"/>
        <v>0</v>
      </c>
      <c r="E59" s="9">
        <f t="shared" si="22"/>
        <v>0</v>
      </c>
      <c r="F59" s="9">
        <f t="shared" si="22"/>
        <v>0</v>
      </c>
      <c r="G59" s="9">
        <f t="shared" si="22"/>
        <v>0</v>
      </c>
      <c r="H59" s="9">
        <f t="shared" si="22"/>
        <v>0</v>
      </c>
      <c r="I59" s="9">
        <f t="shared" ref="I59:I64" si="23">C59+H59</f>
        <v>0</v>
      </c>
      <c r="J59" s="9">
        <f>I59</f>
        <v>0</v>
      </c>
      <c r="K59" s="9">
        <f t="shared" ref="K59:K64" si="24">MIN(D59:G59)</f>
        <v>0</v>
      </c>
      <c r="L59" s="9">
        <f t="shared" ref="L59:L64" si="25">MAX(D59:G59)</f>
        <v>0</v>
      </c>
      <c r="M59" s="2"/>
      <c r="N59" s="9">
        <f>I59</f>
        <v>0</v>
      </c>
      <c r="O59" s="9">
        <f>I60</f>
        <v>1093.0219999999999</v>
      </c>
      <c r="P59" s="9">
        <f>I61</f>
        <v>0</v>
      </c>
      <c r="Q59" s="9">
        <f>I62</f>
        <v>104.86420000000001</v>
      </c>
      <c r="R59" s="9">
        <f>I63</f>
        <v>0</v>
      </c>
      <c r="S59" s="9">
        <f>I64</f>
        <v>0</v>
      </c>
      <c r="T59" s="9" t="s">
        <v>63</v>
      </c>
      <c r="U59" s="9">
        <f t="array" ref="U59:AR59">MMULT(N59:S59,'support matrix 17x36,8,xy'!N15:AK20)/1000</f>
        <v>1.0720801433999991</v>
      </c>
      <c r="V59" s="9">
        <v>4.5610038320000097</v>
      </c>
      <c r="W59" s="9">
        <v>0.25462877635999998</v>
      </c>
      <c r="X59" s="9">
        <v>1.9000577402800003</v>
      </c>
      <c r="Y59" s="9">
        <v>-192.73862243999997</v>
      </c>
      <c r="Z59" s="9">
        <v>2.3082088266999996</v>
      </c>
      <c r="AA59" s="9">
        <v>3.6093676821999998</v>
      </c>
      <c r="AB59" s="9">
        <v>-260.72506444599998</v>
      </c>
      <c r="AC59" s="9">
        <v>-2.0409435380600001</v>
      </c>
      <c r="AD59" s="9">
        <v>6.1939910452000007</v>
      </c>
      <c r="AE59" s="9">
        <v>-97.859667626000004</v>
      </c>
      <c r="AF59" s="9">
        <v>-0.53063710607600001</v>
      </c>
      <c r="AG59" s="9">
        <v>-1.0641704429999996</v>
      </c>
      <c r="AH59" s="9">
        <v>4.5630275180000028</v>
      </c>
      <c r="AI59" s="9">
        <v>0.25965224585999996</v>
      </c>
      <c r="AJ59" s="9">
        <v>-1.8976923221199999</v>
      </c>
      <c r="AK59" s="9">
        <v>-192.19537534400001</v>
      </c>
      <c r="AL59" s="9">
        <v>2.4147604759600001</v>
      </c>
      <c r="AM59" s="9">
        <v>-3.6507802204999997</v>
      </c>
      <c r="AN59" s="9">
        <v>-261.04446393199999</v>
      </c>
      <c r="AO59" s="9">
        <v>-2.0816099301199995</v>
      </c>
      <c r="AP59" s="9">
        <v>-6.1628221662000007</v>
      </c>
      <c r="AQ59" s="9">
        <v>-97.587209650000005</v>
      </c>
      <c r="AR59" s="9">
        <v>-0.58410093042000011</v>
      </c>
      <c r="AX59" s="9">
        <f t="array" ref="AX59:BI59">MMULT(N59:S59,'support matrix 17x36,4,xy'!N15:Y20)/1000</f>
        <v>9.2936680689999989</v>
      </c>
      <c r="AY59" s="9">
        <v>-210.61963021400001</v>
      </c>
      <c r="AZ59" s="9">
        <v>6.609756082034</v>
      </c>
      <c r="BA59" s="9">
        <v>14.8760289286</v>
      </c>
      <c r="BB59" s="9">
        <v>-336.12090440599997</v>
      </c>
      <c r="BC59" s="9">
        <v>-6.5044147526959986</v>
      </c>
      <c r="BD59" s="9">
        <v>-9.2512660435999994</v>
      </c>
      <c r="BE59" s="9">
        <v>-210.74433622200002</v>
      </c>
      <c r="BF59" s="9">
        <v>6.5440766961639989</v>
      </c>
      <c r="BG59" s="9">
        <v>-14.917337931999999</v>
      </c>
      <c r="BH59" s="9">
        <v>-335.52619893799994</v>
      </c>
      <c r="BI59" s="9">
        <v>-6.6494185498230003</v>
      </c>
      <c r="BO59" s="5">
        <f t="array" ref="BO59:BZ59">MMULT(N59:S59,'support matrix 17x24,4,xy'!N15:Y20)/1000</f>
        <v>13.055259139999999</v>
      </c>
      <c r="BP59" s="5">
        <v>-372.51245765999994</v>
      </c>
      <c r="BQ59" s="5">
        <v>-5.6790701900939995</v>
      </c>
      <c r="BR59" s="5">
        <v>5.6990641595999971</v>
      </c>
      <c r="BS59" s="5">
        <v>-174.12446176999998</v>
      </c>
      <c r="BT59" s="5">
        <v>5.6814586218459988</v>
      </c>
      <c r="BU59" s="5">
        <v>-13.056197337399999</v>
      </c>
      <c r="BV59" s="5">
        <v>-370.67550468200005</v>
      </c>
      <c r="BW59" s="5">
        <v>-5.7423163901039986</v>
      </c>
      <c r="BX59" s="5">
        <v>-5.6982352644000001</v>
      </c>
      <c r="BY59" s="5">
        <v>-175.69864566799995</v>
      </c>
      <c r="BZ59" s="5">
        <v>5.7400372605519996</v>
      </c>
      <c r="CF59" s="5">
        <f t="array" ref="CF59:CQ59">MMULT(N59:S59,'support matrix 17x24,4,no'!N15:Y20)/1000</f>
        <v>10.558486348200001</v>
      </c>
      <c r="CG59" s="5">
        <v>-372.50983792400001</v>
      </c>
      <c r="CH59" s="5">
        <v>-23.850599179609993</v>
      </c>
      <c r="CI59" s="5">
        <v>4.0071194855999996</v>
      </c>
      <c r="CJ59" s="5">
        <v>-175.10721157999996</v>
      </c>
      <c r="CK59" s="5">
        <v>23.651096279272004</v>
      </c>
      <c r="CL59" s="5">
        <v>-10.4268686158</v>
      </c>
      <c r="CM59" s="5">
        <v>-371.04022799199998</v>
      </c>
      <c r="CN59" s="5">
        <v>-23.418705082625998</v>
      </c>
      <c r="CO59" s="5">
        <v>-4.1387372180000002</v>
      </c>
      <c r="CP59" s="5">
        <v>-174.35379228400001</v>
      </c>
      <c r="CQ59" s="5">
        <v>23.618207982963998</v>
      </c>
      <c r="CW59" s="5">
        <f t="array" ref="CW59:DH59">MMULT($N59:$S59,'support matrix 14x14,4,xy'!$N$15:$Y$20)/1000</f>
        <v>8.4241635253999991</v>
      </c>
      <c r="CX59" s="5">
        <v>-459.91022559999999</v>
      </c>
      <c r="CY59" s="5">
        <v>-4.4744295382220001</v>
      </c>
      <c r="CZ59" s="5">
        <v>0.65474095959999978</v>
      </c>
      <c r="DA59" s="5">
        <v>-86.185426039999939</v>
      </c>
      <c r="DB59" s="5">
        <v>4.5339470006837992</v>
      </c>
      <c r="DC59" s="5">
        <v>-8.4885566038000011</v>
      </c>
      <c r="DD59" s="5">
        <v>-461.76204872</v>
      </c>
      <c r="DE59" s="5">
        <v>-4.6796719203500006</v>
      </c>
      <c r="DF59" s="5">
        <v>-0.59034788119999981</v>
      </c>
      <c r="DG59" s="5">
        <v>-85.142882999999941</v>
      </c>
      <c r="DH59" s="5">
        <v>4.6201543530239997</v>
      </c>
      <c r="DN59" s="5">
        <f t="array" ref="DN59:DY59">MMULT($N59:$S59,'support matrix 25x14,4,xy'!$N$15:$Y$20)/1000</f>
        <v>10.545953926199999</v>
      </c>
      <c r="DO59" s="5">
        <v>-367.49006358399998</v>
      </c>
      <c r="DP59" s="5">
        <v>-4.4949355683833998</v>
      </c>
      <c r="DQ59" s="5">
        <v>5.0687838781999988</v>
      </c>
      <c r="DR59" s="5">
        <v>-179.23954081599996</v>
      </c>
      <c r="DS59" s="5">
        <v>4.3869974396640004</v>
      </c>
      <c r="DT59" s="5">
        <v>-10.492379480799999</v>
      </c>
      <c r="DU59" s="5">
        <v>-366.71466587000003</v>
      </c>
      <c r="DV59" s="5">
        <v>-4.1147484115499999</v>
      </c>
      <c r="DW59" s="5">
        <v>-5.1223583235999994</v>
      </c>
      <c r="DX59" s="5">
        <v>-179.56679950999998</v>
      </c>
      <c r="DY59" s="5">
        <v>4.2226847575779995</v>
      </c>
    </row>
    <row r="60" spans="1:129" x14ac:dyDescent="0.3">
      <c r="A60" s="5" t="s">
        <v>22</v>
      </c>
      <c r="B60" s="5" t="s">
        <v>23</v>
      </c>
      <c r="C60" s="9">
        <f t="shared" si="22"/>
        <v>770.02799999999991</v>
      </c>
      <c r="D60" s="9">
        <f t="shared" si="22"/>
        <v>899.3599999999999</v>
      </c>
      <c r="E60" s="9">
        <f t="shared" si="22"/>
        <v>841.17600000000004</v>
      </c>
      <c r="F60" s="9">
        <f t="shared" si="22"/>
        <v>1953.56</v>
      </c>
      <c r="G60" s="9">
        <f t="shared" si="22"/>
        <v>2681.7</v>
      </c>
      <c r="H60" s="9">
        <f t="shared" si="22"/>
        <v>322.99399999999997</v>
      </c>
      <c r="I60" s="9">
        <f t="shared" si="23"/>
        <v>1093.0219999999999</v>
      </c>
      <c r="J60" s="9">
        <f t="shared" ref="J60:J64" si="26">I60</f>
        <v>1093.0219999999999</v>
      </c>
      <c r="K60" s="9">
        <f t="shared" si="24"/>
        <v>841.17600000000004</v>
      </c>
      <c r="L60" s="9">
        <f t="shared" si="25"/>
        <v>2681.7</v>
      </c>
      <c r="M60" s="2"/>
      <c r="N60" s="9">
        <f>J59</f>
        <v>0</v>
      </c>
      <c r="O60" s="9">
        <f>J60</f>
        <v>1093.0219999999999</v>
      </c>
      <c r="P60" s="9">
        <f>J61</f>
        <v>0</v>
      </c>
      <c r="Q60" s="9">
        <f>J62</f>
        <v>104.86420000000001</v>
      </c>
      <c r="R60" s="9">
        <f>J63</f>
        <v>0</v>
      </c>
      <c r="S60" s="9">
        <f>J64</f>
        <v>0</v>
      </c>
      <c r="T60" s="9" t="s">
        <v>64</v>
      </c>
      <c r="U60" s="9">
        <f t="array" ref="U60:AR60">MMULT(N60:S60,'support matrix 17x36,8,xy'!N15:AK20)/1000</f>
        <v>1.0720801433999991</v>
      </c>
      <c r="V60" s="9">
        <v>4.5610038320000097</v>
      </c>
      <c r="W60" s="9">
        <v>0.25462877635999998</v>
      </c>
      <c r="X60" s="9">
        <v>1.9000577402800003</v>
      </c>
      <c r="Y60" s="9">
        <v>-192.73862243999997</v>
      </c>
      <c r="Z60" s="9">
        <v>2.3082088266999996</v>
      </c>
      <c r="AA60" s="9">
        <v>3.6093676821999998</v>
      </c>
      <c r="AB60" s="9">
        <v>-260.72506444599998</v>
      </c>
      <c r="AC60" s="9">
        <v>-2.0409435380600001</v>
      </c>
      <c r="AD60" s="9">
        <v>6.1939910452000007</v>
      </c>
      <c r="AE60" s="9">
        <v>-97.859667626000004</v>
      </c>
      <c r="AF60" s="9">
        <v>-0.53063710607600001</v>
      </c>
      <c r="AG60" s="9">
        <v>-1.0641704429999996</v>
      </c>
      <c r="AH60" s="9">
        <v>4.5630275180000028</v>
      </c>
      <c r="AI60" s="9">
        <v>0.25965224585999996</v>
      </c>
      <c r="AJ60" s="9">
        <v>-1.8976923221199999</v>
      </c>
      <c r="AK60" s="9">
        <v>-192.19537534400001</v>
      </c>
      <c r="AL60" s="9">
        <v>2.4147604759600001</v>
      </c>
      <c r="AM60" s="9">
        <v>-3.6507802204999997</v>
      </c>
      <c r="AN60" s="9">
        <v>-261.04446393199999</v>
      </c>
      <c r="AO60" s="9">
        <v>-2.0816099301199995</v>
      </c>
      <c r="AP60" s="9">
        <v>-6.1628221662000007</v>
      </c>
      <c r="AQ60" s="9">
        <v>-97.587209650000005</v>
      </c>
      <c r="AR60" s="9">
        <v>-0.58410093042000011</v>
      </c>
      <c r="AX60" s="9">
        <f t="array" ref="AX60:BI60">MMULT(N60:S60,'support matrix 17x36,4,xy'!N15:Y20)/1000</f>
        <v>9.2936680689999989</v>
      </c>
      <c r="AY60" s="9">
        <v>-210.61963021400001</v>
      </c>
      <c r="AZ60" s="9">
        <v>6.609756082034</v>
      </c>
      <c r="BA60" s="9">
        <v>14.8760289286</v>
      </c>
      <c r="BB60" s="9">
        <v>-336.12090440599997</v>
      </c>
      <c r="BC60" s="9">
        <v>-6.5044147526959986</v>
      </c>
      <c r="BD60" s="9">
        <v>-9.2512660435999994</v>
      </c>
      <c r="BE60" s="9">
        <v>-210.74433622200002</v>
      </c>
      <c r="BF60" s="9">
        <v>6.5440766961639989</v>
      </c>
      <c r="BG60" s="9">
        <v>-14.917337931999999</v>
      </c>
      <c r="BH60" s="9">
        <v>-335.52619893799994</v>
      </c>
      <c r="BI60" s="9">
        <v>-6.6494185498230003</v>
      </c>
      <c r="BO60" s="5">
        <f t="array" ref="BO60:BZ60">MMULT(N60:S60,'support matrix 17x24,4,xy'!N15:Y20)/1000</f>
        <v>13.055259139999999</v>
      </c>
      <c r="BP60" s="5">
        <v>-372.51245765999994</v>
      </c>
      <c r="BQ60" s="5">
        <v>-5.6790701900939995</v>
      </c>
      <c r="BR60" s="5">
        <v>5.6990641595999971</v>
      </c>
      <c r="BS60" s="5">
        <v>-174.12446176999998</v>
      </c>
      <c r="BT60" s="5">
        <v>5.6814586218459988</v>
      </c>
      <c r="BU60" s="5">
        <v>-13.056197337399999</v>
      </c>
      <c r="BV60" s="5">
        <v>-370.67550468200005</v>
      </c>
      <c r="BW60" s="5">
        <v>-5.7423163901039986</v>
      </c>
      <c r="BX60" s="5">
        <v>-5.6982352644000001</v>
      </c>
      <c r="BY60" s="5">
        <v>-175.69864566799995</v>
      </c>
      <c r="BZ60" s="5">
        <v>5.7400372605519996</v>
      </c>
      <c r="CF60" s="5">
        <f t="array" ref="CF60:CQ60">MMULT(N60:S60,'support matrix 17x24,4,no'!N15:Y20)/1000</f>
        <v>10.558486348200001</v>
      </c>
      <c r="CG60" s="5">
        <v>-372.50983792400001</v>
      </c>
      <c r="CH60" s="5">
        <v>-23.850599179609993</v>
      </c>
      <c r="CI60" s="5">
        <v>4.0071194855999996</v>
      </c>
      <c r="CJ60" s="5">
        <v>-175.10721157999996</v>
      </c>
      <c r="CK60" s="5">
        <v>23.651096279272004</v>
      </c>
      <c r="CL60" s="5">
        <v>-10.4268686158</v>
      </c>
      <c r="CM60" s="5">
        <v>-371.04022799199998</v>
      </c>
      <c r="CN60" s="5">
        <v>-23.418705082625998</v>
      </c>
      <c r="CO60" s="5">
        <v>-4.1387372180000002</v>
      </c>
      <c r="CP60" s="5">
        <v>-174.35379228400001</v>
      </c>
      <c r="CQ60" s="5">
        <v>23.618207982963998</v>
      </c>
      <c r="CW60" s="5">
        <f t="array" ref="CW60:DH60">MMULT($N60:$S60,'support matrix 14x14,4,xy'!$N$15:$Y$20)/1000</f>
        <v>8.4241635253999991</v>
      </c>
      <c r="CX60" s="5">
        <v>-459.91022559999999</v>
      </c>
      <c r="CY60" s="5">
        <v>-4.4744295382220001</v>
      </c>
      <c r="CZ60" s="5">
        <v>0.65474095959999978</v>
      </c>
      <c r="DA60" s="5">
        <v>-86.185426039999939</v>
      </c>
      <c r="DB60" s="5">
        <v>4.5339470006837992</v>
      </c>
      <c r="DC60" s="5">
        <v>-8.4885566038000011</v>
      </c>
      <c r="DD60" s="5">
        <v>-461.76204872</v>
      </c>
      <c r="DE60" s="5">
        <v>-4.6796719203500006</v>
      </c>
      <c r="DF60" s="5">
        <v>-0.59034788119999981</v>
      </c>
      <c r="DG60" s="5">
        <v>-85.142882999999941</v>
      </c>
      <c r="DH60" s="5">
        <v>4.6201543530239997</v>
      </c>
      <c r="DN60" s="5">
        <f t="array" ref="DN60:DY60">MMULT($N60:$S60,'support matrix 25x14,4,xy'!$N$15:$Y$20)/1000</f>
        <v>10.545953926199999</v>
      </c>
      <c r="DO60" s="5">
        <v>-367.49006358399998</v>
      </c>
      <c r="DP60" s="5">
        <v>-4.4949355683833998</v>
      </c>
      <c r="DQ60" s="5">
        <v>5.0687838781999988</v>
      </c>
      <c r="DR60" s="5">
        <v>-179.23954081599996</v>
      </c>
      <c r="DS60" s="5">
        <v>4.3869974396640004</v>
      </c>
      <c r="DT60" s="5">
        <v>-10.492379480799999</v>
      </c>
      <c r="DU60" s="5">
        <v>-366.71466587000003</v>
      </c>
      <c r="DV60" s="5">
        <v>-4.1147484115499999</v>
      </c>
      <c r="DW60" s="5">
        <v>-5.1223583235999994</v>
      </c>
      <c r="DX60" s="5">
        <v>-179.56679950999998</v>
      </c>
      <c r="DY60" s="5">
        <v>4.2226847575779995</v>
      </c>
    </row>
    <row r="61" spans="1:129" x14ac:dyDescent="0.3">
      <c r="A61" s="5" t="s">
        <v>23</v>
      </c>
      <c r="B61" s="43" t="s">
        <v>24</v>
      </c>
      <c r="C61" s="9">
        <f t="shared" si="22"/>
        <v>0</v>
      </c>
      <c r="D61" s="9">
        <f t="shared" si="22"/>
        <v>314.77599999999995</v>
      </c>
      <c r="E61" s="9">
        <f t="shared" si="22"/>
        <v>294.41160000000002</v>
      </c>
      <c r="F61" s="9">
        <f t="shared" si="22"/>
        <v>683.74599999999998</v>
      </c>
      <c r="G61" s="9">
        <f t="shared" si="22"/>
        <v>938.59499999999991</v>
      </c>
      <c r="H61" s="9">
        <f t="shared" si="22"/>
        <v>0</v>
      </c>
      <c r="I61" s="9">
        <f t="shared" si="23"/>
        <v>0</v>
      </c>
      <c r="J61" s="9">
        <f t="shared" si="26"/>
        <v>0</v>
      </c>
      <c r="K61" s="9">
        <f t="shared" si="24"/>
        <v>294.41160000000002</v>
      </c>
      <c r="L61" s="9">
        <f t="shared" si="25"/>
        <v>938.59499999999991</v>
      </c>
      <c r="M61" s="2"/>
      <c r="N61" s="9">
        <f>K59</f>
        <v>0</v>
      </c>
      <c r="O61" s="9">
        <f>K60</f>
        <v>841.17600000000004</v>
      </c>
      <c r="P61" s="9">
        <f>K61</f>
        <v>294.41160000000002</v>
      </c>
      <c r="Q61" s="9">
        <f>K62</f>
        <v>0</v>
      </c>
      <c r="R61" s="9">
        <f>K63</f>
        <v>0</v>
      </c>
      <c r="S61" s="9">
        <f>K64</f>
        <v>0</v>
      </c>
      <c r="T61" s="9" t="s">
        <v>65</v>
      </c>
      <c r="U61" s="9">
        <f t="array" ref="U61:AR61">MMULT(N61:S61,'support matrix 17x36,8,xy'!N15:AK20)/1000</f>
        <v>-9.9668841300000004</v>
      </c>
      <c r="V61" s="9">
        <v>222.69966364800001</v>
      </c>
      <c r="W61" s="9">
        <v>-36.705707347679997</v>
      </c>
      <c r="X61" s="9">
        <v>-2.1652711416000003</v>
      </c>
      <c r="Y61" s="9">
        <v>-6.7474932839999671</v>
      </c>
      <c r="Z61" s="9">
        <v>-34.439007204000006</v>
      </c>
      <c r="AA61" s="9">
        <v>6.286318542000001</v>
      </c>
      <c r="AB61" s="9">
        <v>-343.64394892800004</v>
      </c>
      <c r="AC61" s="9">
        <v>-37.852583529600004</v>
      </c>
      <c r="AD61" s="9">
        <v>15.610670384400002</v>
      </c>
      <c r="AE61" s="9">
        <v>-293.097683088</v>
      </c>
      <c r="AF61" s="9">
        <v>-37.972316521440007</v>
      </c>
      <c r="AG61" s="9">
        <v>10.0626099588</v>
      </c>
      <c r="AH61" s="9">
        <v>221.93209054800005</v>
      </c>
      <c r="AI61" s="9">
        <v>-36.937712100239999</v>
      </c>
      <c r="AJ61" s="9">
        <v>2.2924148940000006</v>
      </c>
      <c r="AK61" s="9">
        <v>-7.1777548079999978</v>
      </c>
      <c r="AL61" s="9">
        <v>-34.607074168799997</v>
      </c>
      <c r="AM61" s="9">
        <v>-6.4325149308</v>
      </c>
      <c r="AN61" s="9">
        <v>-343.07783747999997</v>
      </c>
      <c r="AO61" s="9">
        <v>-37.729267128000004</v>
      </c>
      <c r="AP61" s="9">
        <v>-15.687637988400004</v>
      </c>
      <c r="AQ61" s="10">
        <v>-292.06934542800002</v>
      </c>
      <c r="AR61" s="9">
        <v>-38.165013119520012</v>
      </c>
      <c r="AX61" s="9">
        <f t="array" ref="AX61:BI61">MMULT(N61:S61,'support matrix 17x36,4,xy'!N15:Y20)/1000</f>
        <v>-4.5386492255999986</v>
      </c>
      <c r="AY61" s="9">
        <v>103.82214780000001</v>
      </c>
      <c r="AZ61" s="9">
        <v>-67.610025705600009</v>
      </c>
      <c r="BA61" s="9">
        <v>23.3557563456</v>
      </c>
      <c r="BB61" s="9">
        <v>-524.58679476000009</v>
      </c>
      <c r="BC61" s="9">
        <v>-79.128248673599998</v>
      </c>
      <c r="BD61" s="9">
        <v>4.7677435092000016</v>
      </c>
      <c r="BE61" s="9">
        <v>102.83376600000007</v>
      </c>
      <c r="BF61" s="9">
        <v>-68.208606547200006</v>
      </c>
      <c r="BG61" s="9">
        <v>-23.5840094532</v>
      </c>
      <c r="BH61" s="9">
        <v>-523.23670728000013</v>
      </c>
      <c r="BI61" s="9">
        <v>-79.461774957599999</v>
      </c>
      <c r="BO61" s="5">
        <f t="array" ref="BO61:BZ61">MMULT(N61:S61,'support matrix 17x24,4,xy'!N15:Y20)/1000</f>
        <v>25.741541775600002</v>
      </c>
      <c r="BP61" s="5">
        <v>-705.47748767999997</v>
      </c>
      <c r="BQ61" s="5">
        <v>-78.146764516800005</v>
      </c>
      <c r="BR61" s="5">
        <v>-11.228942541600002</v>
      </c>
      <c r="BS61" s="5">
        <v>284.81798771999996</v>
      </c>
      <c r="BT61" s="5">
        <v>-68.908380861600008</v>
      </c>
      <c r="BU61" s="5">
        <v>-25.876129935600002</v>
      </c>
      <c r="BV61" s="5">
        <v>-700.68278448000001</v>
      </c>
      <c r="BW61" s="5">
        <v>-78.266379744000005</v>
      </c>
      <c r="BX61" s="5">
        <v>11.363446584000002</v>
      </c>
      <c r="BY61" s="5">
        <v>280.20413736000006</v>
      </c>
      <c r="BZ61" s="5">
        <v>-69.08999076000002</v>
      </c>
      <c r="CF61" s="5">
        <f t="array" ref="CF61:CQ61">MMULT(N61:S61,'support matrix 17x24,4,no'!N15:Y20)/1000</f>
        <v>21.4052374368</v>
      </c>
      <c r="CG61" s="5">
        <v>-705.08634084000005</v>
      </c>
      <c r="CH61" s="5">
        <v>-92.534827644000003</v>
      </c>
      <c r="CI61" s="5">
        <v>-10.373424490800002</v>
      </c>
      <c r="CJ61" s="5">
        <v>283.61931192000003</v>
      </c>
      <c r="CK61" s="5">
        <v>-54.978001595999999</v>
      </c>
      <c r="CL61" s="5">
        <v>-21.407550670800003</v>
      </c>
      <c r="CM61" s="5">
        <v>-703.77831216000004</v>
      </c>
      <c r="CN61" s="5">
        <v>-91.538034084000017</v>
      </c>
      <c r="CO61" s="5">
        <v>10.3757377248</v>
      </c>
      <c r="CP61" s="5">
        <v>284.04831168000004</v>
      </c>
      <c r="CQ61" s="5">
        <v>-55.357792559999993</v>
      </c>
      <c r="CW61" s="5">
        <f t="array" ref="CW61:DH61">MMULT($N61:$S61,'support matrix 14x14,4,xy'!$N$15:$Y$20)/1000</f>
        <v>23.159089396800002</v>
      </c>
      <c r="CX61" s="5">
        <v>-1146.7500055200001</v>
      </c>
      <c r="CY61" s="5">
        <v>-76.284064382400018</v>
      </c>
      <c r="CZ61" s="5">
        <v>-16.4058340572</v>
      </c>
      <c r="DA61" s="5">
        <v>726.48165240000003</v>
      </c>
      <c r="DB61" s="5">
        <v>-70.9567285392</v>
      </c>
      <c r="DC61" s="5">
        <v>-22.997583604799999</v>
      </c>
      <c r="DD61" s="5">
        <v>-1155.2585007600001</v>
      </c>
      <c r="DE61" s="5">
        <v>-77.408380224000013</v>
      </c>
      <c r="DF61" s="5">
        <v>16.244622676799999</v>
      </c>
      <c r="DG61" s="5">
        <v>734.35926563999999</v>
      </c>
      <c r="DH61" s="5">
        <v>-69.762426854400005</v>
      </c>
      <c r="DN61" s="5">
        <f t="array" ref="DN61:DY61">MMULT($N61:$S61,'support matrix 25x14,4,xy'!$N$15:$Y$20)/1000</f>
        <v>19.875600939600002</v>
      </c>
      <c r="DO61" s="5">
        <v>-681.75632447999999</v>
      </c>
      <c r="DP61" s="5">
        <v>-77.239051495200002</v>
      </c>
      <c r="DQ61" s="5">
        <v>-8.1776186604000021</v>
      </c>
      <c r="DR61" s="5">
        <v>261.00008927999994</v>
      </c>
      <c r="DS61" s="5">
        <v>-70.491894681600002</v>
      </c>
      <c r="DT61" s="5">
        <v>-19.649703124799998</v>
      </c>
      <c r="DU61" s="5">
        <v>-680.1034136400001</v>
      </c>
      <c r="DV61" s="5">
        <v>-76.1124644784</v>
      </c>
      <c r="DW61" s="5">
        <v>7.9520152572000002</v>
      </c>
      <c r="DX61" s="5">
        <v>259.69206059999999</v>
      </c>
      <c r="DY61" s="5">
        <v>-70.568189344800004</v>
      </c>
    </row>
    <row r="62" spans="1:129" x14ac:dyDescent="0.3">
      <c r="A62" s="5" t="s">
        <v>25</v>
      </c>
      <c r="B62" s="43" t="s">
        <v>25</v>
      </c>
      <c r="C62" s="9">
        <f t="shared" si="22"/>
        <v>151.13</v>
      </c>
      <c r="D62" s="9">
        <f t="shared" si="22"/>
        <v>0</v>
      </c>
      <c r="E62" s="9">
        <f t="shared" si="22"/>
        <v>0</v>
      </c>
      <c r="F62" s="9">
        <f t="shared" si="22"/>
        <v>0</v>
      </c>
      <c r="G62" s="9">
        <f t="shared" si="22"/>
        <v>0</v>
      </c>
      <c r="H62" s="9">
        <f t="shared" si="22"/>
        <v>-46.265799999999992</v>
      </c>
      <c r="I62" s="9">
        <f t="shared" si="23"/>
        <v>104.86420000000001</v>
      </c>
      <c r="J62" s="9">
        <f t="shared" si="26"/>
        <v>104.86420000000001</v>
      </c>
      <c r="K62" s="9">
        <f t="shared" si="24"/>
        <v>0</v>
      </c>
      <c r="L62" s="9">
        <f t="shared" si="25"/>
        <v>0</v>
      </c>
      <c r="M62" s="2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10"/>
      <c r="AR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</row>
    <row r="63" spans="1:129" x14ac:dyDescent="0.3">
      <c r="A63" s="5" t="s">
        <v>26</v>
      </c>
      <c r="B63" s="43" t="s">
        <v>27</v>
      </c>
      <c r="C63" s="9">
        <f t="shared" si="22"/>
        <v>0</v>
      </c>
      <c r="D63" s="9">
        <f t="shared" si="22"/>
        <v>0</v>
      </c>
      <c r="E63" s="9">
        <f t="shared" si="22"/>
        <v>0</v>
      </c>
      <c r="F63" s="9">
        <f t="shared" si="22"/>
        <v>0</v>
      </c>
      <c r="G63" s="9">
        <f t="shared" si="22"/>
        <v>0</v>
      </c>
      <c r="H63" s="9">
        <f t="shared" si="22"/>
        <v>0</v>
      </c>
      <c r="I63" s="9">
        <f t="shared" si="23"/>
        <v>0</v>
      </c>
      <c r="J63" s="9">
        <f t="shared" si="26"/>
        <v>0</v>
      </c>
      <c r="K63" s="9">
        <f t="shared" si="24"/>
        <v>0</v>
      </c>
      <c r="L63" s="9">
        <f t="shared" si="25"/>
        <v>0</v>
      </c>
      <c r="M63" s="2"/>
      <c r="N63" s="9">
        <f>L59</f>
        <v>0</v>
      </c>
      <c r="O63" s="9">
        <f>L60</f>
        <v>2681.7</v>
      </c>
      <c r="P63" s="9">
        <f>L61</f>
        <v>938.59499999999991</v>
      </c>
      <c r="Q63" s="9">
        <f>L62</f>
        <v>0</v>
      </c>
      <c r="R63" s="9">
        <f>L63</f>
        <v>0</v>
      </c>
      <c r="S63" s="9">
        <f>L64</f>
        <v>0</v>
      </c>
      <c r="T63" s="9" t="s">
        <v>66</v>
      </c>
      <c r="U63" s="9">
        <f t="array" ref="U63:AR63">MMULT(N63:S63,'support matrix 17x36,8,xy'!N15:AK20)/1000</f>
        <v>-31.774792874999992</v>
      </c>
      <c r="V63" s="9">
        <v>709.97471159999998</v>
      </c>
      <c r="W63" s="9">
        <v>-117.01914390599998</v>
      </c>
      <c r="X63" s="9">
        <v>-6.9029639700000001</v>
      </c>
      <c r="Y63" s="9">
        <v>-21.511256549999931</v>
      </c>
      <c r="Z63" s="9">
        <v>-109.79282054999999</v>
      </c>
      <c r="AA63" s="9">
        <v>20.041014524999998</v>
      </c>
      <c r="AB63" s="9">
        <v>-1095.5495375999999</v>
      </c>
      <c r="AC63" s="9">
        <v>-120.67542731999998</v>
      </c>
      <c r="AD63" s="9">
        <v>49.767390854999995</v>
      </c>
      <c r="AE63" s="9">
        <v>-934.40618459999985</v>
      </c>
      <c r="AF63" s="9">
        <v>-121.05714049799998</v>
      </c>
      <c r="AG63" s="9">
        <v>32.079970334999999</v>
      </c>
      <c r="AH63" s="9">
        <v>707.52766034999991</v>
      </c>
      <c r="AI63" s="9">
        <v>-117.75878358299998</v>
      </c>
      <c r="AJ63" s="9">
        <v>7.3083029249999987</v>
      </c>
      <c r="AK63" s="9">
        <v>-22.882946099999941</v>
      </c>
      <c r="AL63" s="9">
        <v>-110.32862420999999</v>
      </c>
      <c r="AM63" s="9">
        <v>-20.507093984999997</v>
      </c>
      <c r="AN63" s="9">
        <v>-1093.7447534999999</v>
      </c>
      <c r="AO63" s="9">
        <v>-120.28229009999998</v>
      </c>
      <c r="AP63" s="9">
        <v>-50.012766405000001</v>
      </c>
      <c r="AQ63" s="10">
        <v>-931.12780635000001</v>
      </c>
      <c r="AR63" s="9">
        <v>-121.67146433400001</v>
      </c>
      <c r="AX63" s="9">
        <f t="array" ref="AX63:BI63">MMULT(N63:S63,'support matrix 17x36,4,xy'!N15:Y20)/1000</f>
        <v>-14.46938052</v>
      </c>
      <c r="AY63" s="9">
        <v>330.9888224999998</v>
      </c>
      <c r="AZ63" s="9">
        <v>-215.54324652</v>
      </c>
      <c r="BA63" s="9">
        <v>74.459009519999995</v>
      </c>
      <c r="BB63" s="9">
        <v>-1672.4019794999999</v>
      </c>
      <c r="BC63" s="9">
        <v>-252.26376461999999</v>
      </c>
      <c r="BD63" s="9">
        <v>15.199741514999998</v>
      </c>
      <c r="BE63" s="9">
        <v>327.83782499999995</v>
      </c>
      <c r="BF63" s="9">
        <v>-217.45154423999998</v>
      </c>
      <c r="BG63" s="9">
        <v>-75.186688814999997</v>
      </c>
      <c r="BH63" s="9">
        <v>-1668.0978509999998</v>
      </c>
      <c r="BI63" s="9">
        <v>-253.32705866999996</v>
      </c>
      <c r="BO63" s="5">
        <f t="array" ref="BO63:BZ63">MMULT(N63:S63,'support matrix 17x24,4,xy'!N15:Y20)/1000</f>
        <v>82.06498114499999</v>
      </c>
      <c r="BP63" s="5">
        <v>-2249.0881559999998</v>
      </c>
      <c r="BQ63" s="5">
        <v>-249.13475705999997</v>
      </c>
      <c r="BR63" s="5">
        <v>-35.798281469999999</v>
      </c>
      <c r="BS63" s="5">
        <v>908.01021149999997</v>
      </c>
      <c r="BT63" s="5">
        <v>-219.68245046999999</v>
      </c>
      <c r="BU63" s="5">
        <v>-82.494053144999995</v>
      </c>
      <c r="BV63" s="5">
        <v>-2233.8024659999996</v>
      </c>
      <c r="BW63" s="5">
        <v>-249.51609479999999</v>
      </c>
      <c r="BX63" s="5">
        <v>36.227085299999992</v>
      </c>
      <c r="BY63" s="5">
        <v>893.30108699999982</v>
      </c>
      <c r="BZ63" s="5">
        <v>-220.26142949999996</v>
      </c>
      <c r="CF63" s="5">
        <f t="array" ref="CF63:CQ63">MMULT(N63:S63,'support matrix 17x24,4,no'!N15:Y20)/1000</f>
        <v>68.240683559999994</v>
      </c>
      <c r="CG63" s="5">
        <v>-2247.8411654999995</v>
      </c>
      <c r="CH63" s="5">
        <v>-295.00443104999994</v>
      </c>
      <c r="CI63" s="5">
        <v>-33.070858484999995</v>
      </c>
      <c r="CJ63" s="5">
        <v>904.18878899999993</v>
      </c>
      <c r="CK63" s="5">
        <v>-175.27188944999997</v>
      </c>
      <c r="CL63" s="5">
        <v>-68.248058235000002</v>
      </c>
      <c r="CM63" s="5">
        <v>-2243.6711220000002</v>
      </c>
      <c r="CN63" s="5">
        <v>-291.82661654999998</v>
      </c>
      <c r="CO63" s="5">
        <v>33.078233160000003</v>
      </c>
      <c r="CP63" s="5">
        <v>905.55645600000003</v>
      </c>
      <c r="CQ63" s="5">
        <v>-176.48267699999997</v>
      </c>
      <c r="CW63" s="5">
        <f t="array" ref="CW63:DH63">MMULT($N63:$S63,'support matrix 14x14,4,xy'!$N$15:$Y$20)/1000</f>
        <v>73.832028059999985</v>
      </c>
      <c r="CX63" s="5">
        <v>-3655.881159</v>
      </c>
      <c r="CY63" s="5">
        <v>-243.19640057999999</v>
      </c>
      <c r="CZ63" s="5">
        <v>-52.302401864999993</v>
      </c>
      <c r="DA63" s="5">
        <v>2316.050205</v>
      </c>
      <c r="DB63" s="5">
        <v>-226.21265813999995</v>
      </c>
      <c r="DC63" s="5">
        <v>-73.31714165999999</v>
      </c>
      <c r="DD63" s="5">
        <v>-3683.0065544999998</v>
      </c>
      <c r="DE63" s="5">
        <v>-246.7807608</v>
      </c>
      <c r="DF63" s="5">
        <v>51.788454059999992</v>
      </c>
      <c r="DG63" s="5">
        <v>2341.1643254999999</v>
      </c>
      <c r="DH63" s="5">
        <v>-222.40518048000001</v>
      </c>
      <c r="DN63" s="5">
        <f t="array" ref="DN63:DY63">MMULT($N63:$S63,'support matrix 25x14,4,xy'!$N$15:$Y$20)/1000</f>
        <v>63.364146194999996</v>
      </c>
      <c r="DO63" s="5">
        <v>-2173.4642159999999</v>
      </c>
      <c r="DP63" s="5">
        <v>-246.24093458999999</v>
      </c>
      <c r="DQ63" s="5">
        <v>-26.070548804999998</v>
      </c>
      <c r="DR63" s="5">
        <v>832.07787599999995</v>
      </c>
      <c r="DS63" s="5">
        <v>-224.73075071999997</v>
      </c>
      <c r="DT63" s="5">
        <v>-62.643975659999995</v>
      </c>
      <c r="DU63" s="5">
        <v>-2168.1946754999999</v>
      </c>
      <c r="DV63" s="5">
        <v>-242.64933377999998</v>
      </c>
      <c r="DW63" s="5">
        <v>25.351316864999994</v>
      </c>
      <c r="DX63" s="5">
        <v>827.90783249999981</v>
      </c>
      <c r="DY63" s="5">
        <v>-224.97398090999999</v>
      </c>
    </row>
    <row r="64" spans="1:129" x14ac:dyDescent="0.3">
      <c r="A64" s="5" t="s">
        <v>27</v>
      </c>
      <c r="B64" s="43" t="s">
        <v>28</v>
      </c>
      <c r="C64" s="9">
        <f t="shared" si="22"/>
        <v>0</v>
      </c>
      <c r="D64" s="9">
        <f t="shared" si="22"/>
        <v>0</v>
      </c>
      <c r="E64" s="9">
        <f t="shared" si="22"/>
        <v>0</v>
      </c>
      <c r="F64" s="9">
        <f t="shared" si="22"/>
        <v>0</v>
      </c>
      <c r="G64" s="9">
        <f t="shared" si="22"/>
        <v>0</v>
      </c>
      <c r="H64" s="9">
        <f t="shared" si="22"/>
        <v>0</v>
      </c>
      <c r="I64" s="9">
        <f t="shared" si="23"/>
        <v>0</v>
      </c>
      <c r="J64" s="9">
        <f t="shared" si="26"/>
        <v>0</v>
      </c>
      <c r="K64" s="9">
        <f t="shared" si="24"/>
        <v>0</v>
      </c>
      <c r="L64" s="9">
        <f t="shared" si="25"/>
        <v>0</v>
      </c>
      <c r="M64" s="2"/>
      <c r="N64" s="2"/>
      <c r="O64" s="2"/>
      <c r="P64" s="2"/>
      <c r="Q64" s="2"/>
      <c r="R64" s="2"/>
      <c r="S64" s="2"/>
      <c r="T64" s="2"/>
      <c r="AQ64" s="8"/>
    </row>
    <row r="65" spans="1:129" x14ac:dyDescent="0.3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129" x14ac:dyDescent="0.3">
      <c r="A66" t="s">
        <v>67</v>
      </c>
      <c r="B66" s="2" t="s">
        <v>248</v>
      </c>
      <c r="C66" s="2"/>
      <c r="D66" s="2"/>
      <c r="E66" s="3"/>
      <c r="F66" s="2"/>
      <c r="G66" s="2"/>
      <c r="H66" s="2"/>
      <c r="I66" s="47" t="s">
        <v>7</v>
      </c>
      <c r="J66" s="47" t="s">
        <v>8</v>
      </c>
      <c r="K66" s="70" t="s">
        <v>9</v>
      </c>
      <c r="L66" s="70"/>
      <c r="M66" s="2"/>
      <c r="N66" s="2"/>
      <c r="O66" s="2"/>
      <c r="P66" s="2"/>
      <c r="Q66" s="2"/>
      <c r="R66" s="2"/>
      <c r="S66" s="2"/>
      <c r="T66" s="2"/>
    </row>
    <row r="67" spans="1:129" x14ac:dyDescent="0.3">
      <c r="A67" s="5" t="s">
        <v>10</v>
      </c>
      <c r="B67" s="5" t="s">
        <v>11</v>
      </c>
      <c r="C67" s="9" t="s">
        <v>12</v>
      </c>
      <c r="D67" s="9" t="s">
        <v>13</v>
      </c>
      <c r="E67" s="9" t="s">
        <v>14</v>
      </c>
      <c r="F67" s="9" t="s">
        <v>15</v>
      </c>
      <c r="G67" s="9" t="s">
        <v>16</v>
      </c>
      <c r="H67" s="9" t="s">
        <v>17</v>
      </c>
      <c r="I67" s="9"/>
      <c r="J67" s="9"/>
      <c r="K67" s="5" t="s">
        <v>19</v>
      </c>
      <c r="L67" s="5" t="s">
        <v>20</v>
      </c>
      <c r="M67" s="2"/>
      <c r="N67" s="5" t="s">
        <v>21</v>
      </c>
      <c r="O67" s="5" t="s">
        <v>22</v>
      </c>
      <c r="P67" s="5" t="s">
        <v>23</v>
      </c>
      <c r="Q67" s="5" t="s">
        <v>25</v>
      </c>
      <c r="R67" s="5" t="s">
        <v>26</v>
      </c>
      <c r="S67" s="5" t="s">
        <v>27</v>
      </c>
      <c r="T67" s="9"/>
      <c r="U67" s="9" t="s">
        <v>39</v>
      </c>
      <c r="V67" s="9" t="s">
        <v>40</v>
      </c>
      <c r="W67" s="9" t="s">
        <v>41</v>
      </c>
      <c r="X67" s="9" t="s">
        <v>42</v>
      </c>
      <c r="Y67" s="9" t="s">
        <v>43</v>
      </c>
      <c r="Z67" s="9" t="s">
        <v>44</v>
      </c>
      <c r="AA67" s="9" t="s">
        <v>45</v>
      </c>
      <c r="AB67" s="9" t="s">
        <v>46</v>
      </c>
      <c r="AC67" s="9" t="s">
        <v>47</v>
      </c>
      <c r="AD67" s="9" t="s">
        <v>48</v>
      </c>
      <c r="AE67" s="9" t="s">
        <v>49</v>
      </c>
      <c r="AF67" s="9" t="s">
        <v>50</v>
      </c>
      <c r="AG67" s="9" t="s">
        <v>51</v>
      </c>
      <c r="AH67" s="9" t="s">
        <v>52</v>
      </c>
      <c r="AI67" s="9" t="s">
        <v>53</v>
      </c>
      <c r="AJ67" s="9" t="s">
        <v>54</v>
      </c>
      <c r="AK67" s="9" t="s">
        <v>55</v>
      </c>
      <c r="AL67" s="9" t="s">
        <v>56</v>
      </c>
      <c r="AM67" s="9" t="s">
        <v>57</v>
      </c>
      <c r="AN67" s="9" t="s">
        <v>58</v>
      </c>
      <c r="AO67" s="9" t="s">
        <v>59</v>
      </c>
      <c r="AP67" s="9" t="s">
        <v>60</v>
      </c>
      <c r="AQ67" s="9" t="s">
        <v>61</v>
      </c>
      <c r="AR67" s="9" t="s">
        <v>62</v>
      </c>
      <c r="AX67" s="9" t="s">
        <v>39</v>
      </c>
      <c r="AY67" s="9" t="s">
        <v>40</v>
      </c>
      <c r="AZ67" s="9" t="s">
        <v>41</v>
      </c>
      <c r="BA67" s="9" t="s">
        <v>42</v>
      </c>
      <c r="BB67" s="9" t="s">
        <v>43</v>
      </c>
      <c r="BC67" s="9" t="s">
        <v>44</v>
      </c>
      <c r="BD67" s="9" t="s">
        <v>45</v>
      </c>
      <c r="BE67" s="9" t="s">
        <v>46</v>
      </c>
      <c r="BF67" s="9" t="s">
        <v>47</v>
      </c>
      <c r="BG67" s="9" t="s">
        <v>48</v>
      </c>
      <c r="BH67" s="9" t="s">
        <v>49</v>
      </c>
      <c r="BI67" s="9" t="s">
        <v>50</v>
      </c>
      <c r="BO67" s="9" t="s">
        <v>39</v>
      </c>
      <c r="BP67" s="9" t="s">
        <v>40</v>
      </c>
      <c r="BQ67" s="9" t="s">
        <v>41</v>
      </c>
      <c r="BR67" s="9" t="s">
        <v>42</v>
      </c>
      <c r="BS67" s="9" t="s">
        <v>43</v>
      </c>
      <c r="BT67" s="9" t="s">
        <v>44</v>
      </c>
      <c r="BU67" s="9" t="s">
        <v>45</v>
      </c>
      <c r="BV67" s="9" t="s">
        <v>46</v>
      </c>
      <c r="BW67" s="9" t="s">
        <v>47</v>
      </c>
      <c r="BX67" s="9" t="s">
        <v>48</v>
      </c>
      <c r="BY67" s="9" t="s">
        <v>49</v>
      </c>
      <c r="BZ67" s="9" t="s">
        <v>50</v>
      </c>
      <c r="CF67" s="9" t="s">
        <v>39</v>
      </c>
      <c r="CG67" s="9" t="s">
        <v>40</v>
      </c>
      <c r="CH67" s="9" t="s">
        <v>41</v>
      </c>
      <c r="CI67" s="9" t="s">
        <v>42</v>
      </c>
      <c r="CJ67" s="9" t="s">
        <v>43</v>
      </c>
      <c r="CK67" s="9" t="s">
        <v>44</v>
      </c>
      <c r="CL67" s="9" t="s">
        <v>45</v>
      </c>
      <c r="CM67" s="9" t="s">
        <v>46</v>
      </c>
      <c r="CN67" s="9" t="s">
        <v>47</v>
      </c>
      <c r="CO67" s="9" t="s">
        <v>48</v>
      </c>
      <c r="CP67" s="9" t="s">
        <v>49</v>
      </c>
      <c r="CQ67" s="9" t="s">
        <v>50</v>
      </c>
      <c r="CW67" s="9" t="s">
        <v>39</v>
      </c>
      <c r="CX67" s="9" t="s">
        <v>40</v>
      </c>
      <c r="CY67" s="9" t="s">
        <v>41</v>
      </c>
      <c r="CZ67" s="9" t="s">
        <v>42</v>
      </c>
      <c r="DA67" s="9" t="s">
        <v>43</v>
      </c>
      <c r="DB67" s="9" t="s">
        <v>44</v>
      </c>
      <c r="DC67" s="9" t="s">
        <v>45</v>
      </c>
      <c r="DD67" s="9" t="s">
        <v>46</v>
      </c>
      <c r="DE67" s="9" t="s">
        <v>47</v>
      </c>
      <c r="DF67" s="9" t="s">
        <v>48</v>
      </c>
      <c r="DG67" s="9" t="s">
        <v>49</v>
      </c>
      <c r="DH67" s="9" t="s">
        <v>50</v>
      </c>
      <c r="DN67" s="9" t="s">
        <v>39</v>
      </c>
      <c r="DO67" s="9" t="s">
        <v>40</v>
      </c>
      <c r="DP67" s="9" t="s">
        <v>41</v>
      </c>
      <c r="DQ67" s="9" t="s">
        <v>42</v>
      </c>
      <c r="DR67" s="9" t="s">
        <v>43</v>
      </c>
      <c r="DS67" s="9" t="s">
        <v>44</v>
      </c>
      <c r="DT67" s="9" t="s">
        <v>45</v>
      </c>
      <c r="DU67" s="9" t="s">
        <v>46</v>
      </c>
      <c r="DV67" s="9" t="s">
        <v>47</v>
      </c>
      <c r="DW67" s="9" t="s">
        <v>48</v>
      </c>
      <c r="DX67" s="9" t="s">
        <v>49</v>
      </c>
      <c r="DY67" s="9" t="s">
        <v>50</v>
      </c>
    </row>
    <row r="68" spans="1:129" x14ac:dyDescent="0.3">
      <c r="A68" s="5" t="s">
        <v>21</v>
      </c>
      <c r="B68" s="5" t="s">
        <v>21</v>
      </c>
      <c r="C68" s="9">
        <f>1.2*C9+1.6*(C18+$K$52*C27)</f>
        <v>-2231.2000000000003</v>
      </c>
      <c r="D68" s="9">
        <f t="shared" ref="D68:H68" si="27">1.2*D9+1.6*(D18+$K$52*D27)</f>
        <v>3570.2400000000002</v>
      </c>
      <c r="E68" s="9">
        <f t="shared" si="27"/>
        <v>-1632.8000000000002</v>
      </c>
      <c r="F68" s="9">
        <f t="shared" si="27"/>
        <v>1137.4080000000001</v>
      </c>
      <c r="G68" s="9">
        <f t="shared" si="27"/>
        <v>-2206.4</v>
      </c>
      <c r="H68" s="9">
        <f t="shared" si="27"/>
        <v>1362.5600000000002</v>
      </c>
      <c r="I68" s="9">
        <f t="shared" ref="I68:I73" si="28">C68+H68</f>
        <v>-868.6400000000001</v>
      </c>
      <c r="J68" s="9">
        <f t="shared" ref="J68:J73" si="29">1.2*C9+1.2*H9</f>
        <v>0</v>
      </c>
      <c r="K68" s="9">
        <f t="shared" ref="K68:K73" si="30">MIN(D68:G68)</f>
        <v>-2206.4</v>
      </c>
      <c r="L68" s="9">
        <f t="shared" ref="L68:L73" si="31">MAX(D68:G68)</f>
        <v>3570.2400000000002</v>
      </c>
      <c r="M68" s="2"/>
      <c r="N68" s="9">
        <f>I68</f>
        <v>-868.6400000000001</v>
      </c>
      <c r="O68" s="9">
        <f>I69</f>
        <v>936.87599999999998</v>
      </c>
      <c r="P68" s="9">
        <f>I70</f>
        <v>-7827.2000000000007</v>
      </c>
      <c r="Q68" s="9">
        <f>I71</f>
        <v>2595.4195999999997</v>
      </c>
      <c r="R68" s="9">
        <f>I72</f>
        <v>2505.5360000000001</v>
      </c>
      <c r="S68" s="9">
        <f>I73</f>
        <v>0</v>
      </c>
      <c r="T68" s="9" t="s">
        <v>63</v>
      </c>
      <c r="U68" s="9">
        <f t="array" ref="U68:AR68">MMULT(N68:S68,'support matrix 17x36,8,xy'!N15:AK20)/1000</f>
        <v>-618.81821963480002</v>
      </c>
      <c r="V68" s="9">
        <v>-5375.1586893920003</v>
      </c>
      <c r="W68" s="9">
        <v>1396.55798021448</v>
      </c>
      <c r="X68" s="9">
        <v>-147.21655600135998</v>
      </c>
      <c r="Y68" s="9">
        <v>-6048.5182278688017</v>
      </c>
      <c r="Z68" s="9">
        <v>1429.3627072045999</v>
      </c>
      <c r="AA68" s="9">
        <v>364.14779396760002</v>
      </c>
      <c r="AB68" s="9">
        <v>1253.0358844680004</v>
      </c>
      <c r="AC68" s="9">
        <v>1370.2895731557203</v>
      </c>
      <c r="AD68" s="9">
        <v>854.94895143759993</v>
      </c>
      <c r="AE68" s="9">
        <v>5342.0305991640007</v>
      </c>
      <c r="AF68" s="9">
        <v>1421.242258140712</v>
      </c>
      <c r="AG68" s="9">
        <v>-1186.5525366860002</v>
      </c>
      <c r="AH68" s="9">
        <v>-5895.5314113160011</v>
      </c>
      <c r="AI68" s="9">
        <v>568.55013864068007</v>
      </c>
      <c r="AJ68" s="9">
        <v>-339.10701027655995</v>
      </c>
      <c r="AK68" s="9">
        <v>-1567.6689946752003</v>
      </c>
      <c r="AL68" s="9">
        <v>503.01877953848009</v>
      </c>
      <c r="AM68" s="9">
        <v>539.29665993900005</v>
      </c>
      <c r="AN68" s="9">
        <v>5663.954844180802</v>
      </c>
      <c r="AO68" s="9">
        <v>555.06664330744024</v>
      </c>
      <c r="AP68" s="9">
        <v>1401.9244677204001</v>
      </c>
      <c r="AQ68" s="9">
        <v>5691.0119399800005</v>
      </c>
      <c r="AR68" s="9">
        <v>583.05918838924003</v>
      </c>
      <c r="AX68" s="9">
        <f t="array" ref="AX68:BI68">MMULT(N68:S68,'support matrix 17x36,4,xy'!N15:Y20)/1000</f>
        <v>-739.59830343800013</v>
      </c>
      <c r="AY68" s="9">
        <v>-8969.4105264600021</v>
      </c>
      <c r="AZ68" s="9">
        <v>2547.9651337398923</v>
      </c>
      <c r="BA68" s="9">
        <v>1195.4479102267999</v>
      </c>
      <c r="BB68" s="9">
        <v>4142.2224607720009</v>
      </c>
      <c r="BC68" s="9">
        <v>2407.659393363152</v>
      </c>
      <c r="BD68" s="9">
        <v>-1371.3778461767999</v>
      </c>
      <c r="BE68" s="9">
        <v>-5077.3912816440024</v>
      </c>
      <c r="BF68" s="9">
        <v>1338.5200655298322</v>
      </c>
      <c r="BG68" s="9">
        <v>1784.1604898639998</v>
      </c>
      <c r="BH68" s="9">
        <v>8967.7152216280028</v>
      </c>
      <c r="BI68" s="9">
        <v>1532.9858087900263</v>
      </c>
      <c r="BO68" s="5">
        <f t="array" ref="BO68:BZ68">MMULT(N68:S68,'support matrix 17x24,4,xy'!N15:Y20)/1000</f>
        <v>1451.7212561679999</v>
      </c>
      <c r="BP68" s="5">
        <v>8092.0849616400019</v>
      </c>
      <c r="BQ68" s="5">
        <v>2962.6089114438282</v>
      </c>
      <c r="BR68" s="5">
        <v>-1001.6044012071999</v>
      </c>
      <c r="BS68" s="5">
        <v>-12922.495914916</v>
      </c>
      <c r="BT68" s="5">
        <v>3101.9679321315484</v>
      </c>
      <c r="BU68" s="5">
        <v>2237.8525822868</v>
      </c>
      <c r="BV68" s="5">
        <v>12774.272138907998</v>
      </c>
      <c r="BW68" s="5">
        <v>960.33576438644809</v>
      </c>
      <c r="BX68" s="5">
        <v>-1819.3131619751998</v>
      </c>
      <c r="BY68" s="5">
        <v>-8881.5105368720015</v>
      </c>
      <c r="BZ68" s="5">
        <v>802.28748572577604</v>
      </c>
      <c r="CF68" s="5">
        <f t="array" ref="CF68:CQ68">MMULT(N68:S68,'support matrix 17x24,4,no'!N15:Y20)/1000</f>
        <v>1519.6123588036</v>
      </c>
      <c r="CG68" s="5">
        <v>8247.997366808002</v>
      </c>
      <c r="CH68" s="5">
        <v>2933.1094839658203</v>
      </c>
      <c r="CI68" s="5">
        <v>-1058.5961178992</v>
      </c>
      <c r="CJ68" s="5">
        <v>-13079.132932184002</v>
      </c>
      <c r="CK68" s="5">
        <v>3143.9541620851364</v>
      </c>
      <c r="CL68" s="5">
        <v>2166.1118539636</v>
      </c>
      <c r="CM68" s="5">
        <v>12681.212714640002</v>
      </c>
      <c r="CN68" s="5">
        <v>962.30591855281239</v>
      </c>
      <c r="CO68" s="5">
        <v>-1758.5054676680002</v>
      </c>
      <c r="CP68" s="5">
        <v>-8786.1610605040023</v>
      </c>
      <c r="CQ68" s="5">
        <v>787.72710803623193</v>
      </c>
      <c r="CW68" s="5">
        <f t="array" ref="CW68:DH68">MMULT($N68:$S68,'support matrix 14x14,4,xy'!$N$15:$Y$20)/1000</f>
        <v>2011.0029322652001</v>
      </c>
      <c r="CX68" s="5">
        <v>17259.838287116803</v>
      </c>
      <c r="CY68" s="5">
        <v>4095.9257349637646</v>
      </c>
      <c r="CZ68" s="5">
        <v>-1573.4457872552</v>
      </c>
      <c r="DA68" s="5">
        <v>-23279.430803139203</v>
      </c>
      <c r="DB68" s="5">
        <v>4288.2963436726041</v>
      </c>
      <c r="DC68" s="5">
        <v>2871.3391710756</v>
      </c>
      <c r="DD68" s="5">
        <v>23005.719303494407</v>
      </c>
      <c r="DE68" s="5">
        <v>-220.13506692829984</v>
      </c>
      <c r="DF68" s="5">
        <v>-2440.2728296855998</v>
      </c>
      <c r="DG68" s="5">
        <v>-17922.733876752005</v>
      </c>
      <c r="DH68" s="5">
        <v>-336.88701430348772</v>
      </c>
      <c r="DN68" s="5">
        <f t="array" ref="DN68:DY68">MMULT($N68:$S68,'support matrix 25x14,4,xy'!$N$15:$Y$20)/1000</f>
        <v>1717.4505198956001</v>
      </c>
      <c r="DO68" s="5">
        <v>6838.8186186880002</v>
      </c>
      <c r="DP68" s="5">
        <v>2778.7341162427711</v>
      </c>
      <c r="DQ68" s="5">
        <v>-1255.8553591443999</v>
      </c>
      <c r="DR68" s="5">
        <v>-12859.405005088001</v>
      </c>
      <c r="DS68" s="5">
        <v>2927.594084996832</v>
      </c>
      <c r="DT68" s="5">
        <v>2296.1831530576001</v>
      </c>
      <c r="DU68" s="5">
        <v>13071.820884340001</v>
      </c>
      <c r="DV68" s="5">
        <v>1124.0296911101002</v>
      </c>
      <c r="DW68" s="5">
        <v>-1889.1885691688001</v>
      </c>
      <c r="DX68" s="5">
        <v>-7988.0760738199997</v>
      </c>
      <c r="DY68" s="5">
        <v>996.86711888816421</v>
      </c>
    </row>
    <row r="69" spans="1:129" x14ac:dyDescent="0.3">
      <c r="A69" s="5" t="s">
        <v>22</v>
      </c>
      <c r="B69" s="5" t="s">
        <v>23</v>
      </c>
      <c r="C69" s="9">
        <f t="shared" ref="C69:H69" si="32">1.2*C10+1.6*(C19+$K$52*C28)</f>
        <v>660.024</v>
      </c>
      <c r="D69" s="9">
        <f t="shared" si="32"/>
        <v>770.88</v>
      </c>
      <c r="E69" s="9">
        <f t="shared" si="32"/>
        <v>721.00800000000004</v>
      </c>
      <c r="F69" s="9">
        <f t="shared" si="32"/>
        <v>1674.48</v>
      </c>
      <c r="G69" s="9">
        <f t="shared" si="32"/>
        <v>2298.6</v>
      </c>
      <c r="H69" s="9">
        <f t="shared" si="32"/>
        <v>276.85199999999998</v>
      </c>
      <c r="I69" s="9">
        <f t="shared" si="28"/>
        <v>936.87599999999998</v>
      </c>
      <c r="J69" s="9">
        <f t="shared" si="29"/>
        <v>936.87599999999998</v>
      </c>
      <c r="K69" s="9">
        <f t="shared" si="30"/>
        <v>721.00800000000004</v>
      </c>
      <c r="L69" s="9">
        <f t="shared" si="31"/>
        <v>2298.6</v>
      </c>
      <c r="M69" s="2"/>
      <c r="N69" s="9">
        <f>J68</f>
        <v>0</v>
      </c>
      <c r="O69" s="9">
        <f>J69</f>
        <v>936.87599999999998</v>
      </c>
      <c r="P69" s="9">
        <f>J70</f>
        <v>0</v>
      </c>
      <c r="Q69" s="9">
        <f>J71</f>
        <v>89.883600000000001</v>
      </c>
      <c r="R69" s="9">
        <f>J72</f>
        <v>0</v>
      </c>
      <c r="S69" s="9">
        <f>J73</f>
        <v>0</v>
      </c>
      <c r="T69" s="9" t="s">
        <v>64</v>
      </c>
      <c r="U69" s="9">
        <f t="array" ref="U69:AR69">MMULT(N69:S69,'support matrix 17x36,8,xy'!N15:AK20)/1000</f>
        <v>0.91892583719999998</v>
      </c>
      <c r="V69" s="9">
        <v>3.9094318559999954</v>
      </c>
      <c r="W69" s="9">
        <v>0.21825323688000003</v>
      </c>
      <c r="X69" s="9">
        <v>1.6286209202399999</v>
      </c>
      <c r="Y69" s="9">
        <v>-165.20453351999996</v>
      </c>
      <c r="Z69" s="9">
        <v>1.9784647085999998</v>
      </c>
      <c r="AA69" s="9">
        <v>3.0937437276000002</v>
      </c>
      <c r="AB69" s="9">
        <v>-223.478626668</v>
      </c>
      <c r="AC69" s="9">
        <v>-1.7493801754800002</v>
      </c>
      <c r="AD69" s="9">
        <v>5.3091351816000003</v>
      </c>
      <c r="AE69" s="9">
        <v>-83.879715107999999</v>
      </c>
      <c r="AF69" s="9">
        <v>-0.45483180520799998</v>
      </c>
      <c r="AG69" s="9">
        <v>-0.91214609399999969</v>
      </c>
      <c r="AH69" s="9">
        <v>3.9111664439999951</v>
      </c>
      <c r="AI69" s="9">
        <v>0.22255906787999996</v>
      </c>
      <c r="AJ69" s="9">
        <v>-1.62659341896</v>
      </c>
      <c r="AK69" s="9">
        <v>-164.738893152</v>
      </c>
      <c r="AL69" s="9">
        <v>2.06979469368</v>
      </c>
      <c r="AM69" s="9">
        <v>-3.1292401889999995</v>
      </c>
      <c r="AN69" s="9">
        <v>-223.752397656</v>
      </c>
      <c r="AO69" s="9">
        <v>-1.7842370829600001</v>
      </c>
      <c r="AP69" s="9">
        <v>-5.2824189996000008</v>
      </c>
      <c r="AQ69" s="9">
        <v>-83.64617969999999</v>
      </c>
      <c r="AR69" s="9">
        <v>-0.50065794036</v>
      </c>
      <c r="AX69" s="9">
        <f t="array" ref="AX69:BI69">MMULT(N69:S69,'support matrix 17x36,4,xy'!N15:Y20)/1000</f>
        <v>7.9660012020000002</v>
      </c>
      <c r="AY69" s="9">
        <v>-180.53111161199999</v>
      </c>
      <c r="AZ69" s="9">
        <v>5.6655052131719996</v>
      </c>
      <c r="BA69" s="9">
        <v>12.750881938800001</v>
      </c>
      <c r="BB69" s="9">
        <v>-288.10363234800002</v>
      </c>
      <c r="BC69" s="9">
        <v>-5.5752126451679995</v>
      </c>
      <c r="BD69" s="9">
        <v>-7.9296566087999993</v>
      </c>
      <c r="BE69" s="9">
        <v>-180.638002476</v>
      </c>
      <c r="BF69" s="9">
        <v>5.6092085967120004</v>
      </c>
      <c r="BG69" s="9">
        <v>-12.786289655999997</v>
      </c>
      <c r="BH69" s="9">
        <v>-287.59388480400003</v>
      </c>
      <c r="BI69" s="9">
        <v>-5.6995016141340002</v>
      </c>
      <c r="BO69" s="5">
        <f t="array" ref="BO69:BZ69">MMULT(N69:S69,'support matrix 17x24,4,xy'!N15:Y20)/1000</f>
        <v>11.19022212</v>
      </c>
      <c r="BP69" s="5">
        <v>-319.29639227999996</v>
      </c>
      <c r="BQ69" s="5">
        <v>-4.8677744486520007</v>
      </c>
      <c r="BR69" s="5">
        <v>4.8849121367999979</v>
      </c>
      <c r="BS69" s="5">
        <v>-149.24953866000001</v>
      </c>
      <c r="BT69" s="5">
        <v>4.8698216758679997</v>
      </c>
      <c r="BU69" s="5">
        <v>-11.1910262892</v>
      </c>
      <c r="BV69" s="5">
        <v>-317.72186115599999</v>
      </c>
      <c r="BW69" s="5">
        <v>-4.9219854772319982</v>
      </c>
      <c r="BX69" s="5">
        <v>-4.8842016552</v>
      </c>
      <c r="BY69" s="5">
        <v>-150.59883914400001</v>
      </c>
      <c r="BZ69" s="5">
        <v>4.9200319376159998</v>
      </c>
      <c r="CF69" s="5">
        <f t="array" ref="CF69:CQ69">MMULT(N69:S69,'support matrix 17x24,4,no'!N15:Y20)/1000</f>
        <v>9.0501311556000008</v>
      </c>
      <c r="CG69" s="5">
        <v>-319.29414679199999</v>
      </c>
      <c r="CH69" s="5">
        <v>-20.443370725379999</v>
      </c>
      <c r="CI69" s="5">
        <v>3.4346738447999998</v>
      </c>
      <c r="CJ69" s="5">
        <v>-150.09189563999999</v>
      </c>
      <c r="CK69" s="5">
        <v>20.272368239376</v>
      </c>
      <c r="CL69" s="5">
        <v>-8.9373159564000009</v>
      </c>
      <c r="CM69" s="5">
        <v>-318.03448113600001</v>
      </c>
      <c r="CN69" s="5">
        <v>-20.073175785107999</v>
      </c>
      <c r="CO69" s="5">
        <v>-3.5474890439999998</v>
      </c>
      <c r="CP69" s="5">
        <v>-149.44610767200001</v>
      </c>
      <c r="CQ69" s="5">
        <v>20.244178271111998</v>
      </c>
      <c r="CW69" s="5">
        <f t="array" ref="CW69:DH69">MMULT($N69:$S69,'support matrix 14x14,4,xy'!$N$15:$Y$20)/1000</f>
        <v>7.2207115931999999</v>
      </c>
      <c r="CX69" s="5">
        <v>-394.20876479999998</v>
      </c>
      <c r="CY69" s="5">
        <v>-3.8352253184759992</v>
      </c>
      <c r="CZ69" s="5">
        <v>0.56120653679999988</v>
      </c>
      <c r="DA69" s="5">
        <v>-73.873222319999996</v>
      </c>
      <c r="DB69" s="5">
        <v>3.8862402863003997</v>
      </c>
      <c r="DC69" s="5">
        <v>-7.2759056603999994</v>
      </c>
      <c r="DD69" s="5">
        <v>-395.79604175999998</v>
      </c>
      <c r="DE69" s="5">
        <v>-4.0111473602999999</v>
      </c>
      <c r="DF69" s="5">
        <v>-0.50601246959999979</v>
      </c>
      <c r="DG69" s="5">
        <v>-72.979613999999998</v>
      </c>
      <c r="DH69" s="5">
        <v>3.9601323025919992</v>
      </c>
      <c r="DN69" s="5">
        <f t="array" ref="DN69:DY69">MMULT($N69:$S69,'support matrix 25x14,4,xy'!$N$15:$Y$20)/1000</f>
        <v>9.0393890795999994</v>
      </c>
      <c r="DO69" s="5">
        <v>-314.99148307200005</v>
      </c>
      <c r="DP69" s="5">
        <v>-3.8528019157572002</v>
      </c>
      <c r="DQ69" s="5">
        <v>4.3446718956000003</v>
      </c>
      <c r="DR69" s="5">
        <v>-153.63389212799999</v>
      </c>
      <c r="DS69" s="5">
        <v>3.7602835197119999</v>
      </c>
      <c r="DT69" s="5">
        <v>-8.9934681263999998</v>
      </c>
      <c r="DU69" s="5">
        <v>-314.32685646000004</v>
      </c>
      <c r="DV69" s="5">
        <v>-3.5269272098999993</v>
      </c>
      <c r="DW69" s="5">
        <v>-4.3905928487999999</v>
      </c>
      <c r="DX69" s="5">
        <v>-153.91439958000001</v>
      </c>
      <c r="DY69" s="5">
        <v>3.6194440779239998</v>
      </c>
    </row>
    <row r="70" spans="1:129" x14ac:dyDescent="0.3">
      <c r="A70" s="5" t="s">
        <v>23</v>
      </c>
      <c r="B70" s="43" t="s">
        <v>24</v>
      </c>
      <c r="C70" s="9">
        <f t="shared" ref="C70:H70" si="33">1.2*C11+1.6*(C20+$K$52*C29)</f>
        <v>-7827.2000000000007</v>
      </c>
      <c r="D70" s="9">
        <f t="shared" si="33"/>
        <v>1519.3920000000001</v>
      </c>
      <c r="E70" s="9">
        <f t="shared" si="33"/>
        <v>823.83279999999991</v>
      </c>
      <c r="F70" s="9">
        <f t="shared" si="33"/>
        <v>984.16079999999999</v>
      </c>
      <c r="G70" s="9">
        <f t="shared" si="33"/>
        <v>1576.75</v>
      </c>
      <c r="H70" s="9">
        <f t="shared" si="33"/>
        <v>0</v>
      </c>
      <c r="I70" s="9">
        <f t="shared" si="28"/>
        <v>-7827.2000000000007</v>
      </c>
      <c r="J70" s="9">
        <f t="shared" si="29"/>
        <v>0</v>
      </c>
      <c r="K70" s="9">
        <f t="shared" si="30"/>
        <v>823.83279999999991</v>
      </c>
      <c r="L70" s="9">
        <f t="shared" si="31"/>
        <v>1576.75</v>
      </c>
      <c r="M70" s="2"/>
      <c r="N70" s="9">
        <f>K68</f>
        <v>-2206.4</v>
      </c>
      <c r="O70" s="9">
        <f>K69</f>
        <v>721.00800000000004</v>
      </c>
      <c r="P70" s="9">
        <f>K70</f>
        <v>823.83279999999991</v>
      </c>
      <c r="Q70" s="9">
        <f>K71</f>
        <v>0</v>
      </c>
      <c r="R70" s="9">
        <f>K72</f>
        <v>0</v>
      </c>
      <c r="S70" s="9">
        <f>K73</f>
        <v>0</v>
      </c>
      <c r="T70" s="9" t="s">
        <v>65</v>
      </c>
      <c r="U70" s="9">
        <f t="array" ref="U70:AR70">MMULT(N70:S70,'support matrix 17x36,8,xy'!N15:AK20)/1000</f>
        <v>241.35860593999999</v>
      </c>
      <c r="V70" s="9">
        <v>803.95675478399983</v>
      </c>
      <c r="W70" s="9">
        <v>-104.33266654943999</v>
      </c>
      <c r="X70" s="9">
        <v>264.70233130720004</v>
      </c>
      <c r="Y70" s="9">
        <v>-5334.9882548720007</v>
      </c>
      <c r="Z70" s="9">
        <v>-23.11958663199999</v>
      </c>
      <c r="AA70" s="9">
        <v>287.81220475600003</v>
      </c>
      <c r="AB70" s="9">
        <v>-6269.269930624002</v>
      </c>
      <c r="AC70" s="9">
        <v>-177.84669439679999</v>
      </c>
      <c r="AD70" s="9">
        <v>315.23083913519997</v>
      </c>
      <c r="AE70" s="9">
        <v>-639.15924950399983</v>
      </c>
      <c r="AF70" s="9">
        <v>-106.83972097951997</v>
      </c>
      <c r="AG70" s="9">
        <v>311.86399973040005</v>
      </c>
      <c r="AH70" s="9">
        <v>598.12256018399978</v>
      </c>
      <c r="AI70" s="9">
        <v>-103.63228166991999</v>
      </c>
      <c r="AJ70" s="9">
        <v>285.51904461200002</v>
      </c>
      <c r="AK70" s="9">
        <v>5946.1780843360002</v>
      </c>
      <c r="AL70" s="9">
        <v>-179.89802963039998</v>
      </c>
      <c r="AM70" s="9">
        <v>261.37851117360003</v>
      </c>
      <c r="AN70" s="9">
        <v>5022.8544301600014</v>
      </c>
      <c r="AO70" s="9">
        <v>-25.384451823999989</v>
      </c>
      <c r="AP70" s="9">
        <v>238.53363951280005</v>
      </c>
      <c r="AQ70" s="10">
        <v>-848.81721762399991</v>
      </c>
      <c r="AR70" s="9">
        <v>-102.76932030815999</v>
      </c>
      <c r="AX70" s="9">
        <f t="array" ref="AX70:BI70">MMULT(N70:S70,'support matrix 17x36,4,xy'!N15:Y20)/1000</f>
        <v>516.71505755520002</v>
      </c>
      <c r="AY70" s="9">
        <v>-4840.3504795999997</v>
      </c>
      <c r="AZ70" s="9">
        <v>23.441922995200059</v>
      </c>
      <c r="BA70" s="9">
        <v>599.96989060480007</v>
      </c>
      <c r="BB70" s="9">
        <v>-6595.7710120800002</v>
      </c>
      <c r="BC70" s="9">
        <v>-438.60539874879993</v>
      </c>
      <c r="BD70" s="9">
        <v>585.05123325360012</v>
      </c>
      <c r="BE70" s="9">
        <v>6235.0222599999997</v>
      </c>
      <c r="BF70" s="9">
        <v>-424.6580258976</v>
      </c>
      <c r="BG70" s="9">
        <v>504.64247559439997</v>
      </c>
      <c r="BH70" s="9">
        <v>4480.0984417600002</v>
      </c>
      <c r="BI70" s="9">
        <v>16.019003979200033</v>
      </c>
      <c r="BO70" s="5">
        <f t="array" ref="BO70:BZ70">MMULT(N70:S70,'support matrix 17x24,4,xy'!N15:Y20)/1000</f>
        <v>605.97564918480009</v>
      </c>
      <c r="BP70" s="5">
        <v>-7146.319421440001</v>
      </c>
      <c r="BQ70" s="5">
        <v>-405.06626981440002</v>
      </c>
      <c r="BR70" s="5">
        <v>503.93242426720002</v>
      </c>
      <c r="BS70" s="5">
        <v>-4292.0818362400005</v>
      </c>
      <c r="BT70" s="5">
        <v>-8.2480140527999612</v>
      </c>
      <c r="BU70" s="5">
        <v>498.31147641520005</v>
      </c>
      <c r="BV70" s="5">
        <v>4028.0670361600005</v>
      </c>
      <c r="BW70" s="5">
        <v>-16.543191951999965</v>
      </c>
      <c r="BX70" s="5">
        <v>598.15831403200013</v>
      </c>
      <c r="BY70" s="5">
        <v>6689.4158148799997</v>
      </c>
      <c r="BZ70" s="5">
        <v>-393.97525208000002</v>
      </c>
      <c r="CF70" s="5">
        <f t="array" ref="CF70:CQ70">MMULT(N70:S70,'support matrix 17x24,4,no'!N15:Y20)/1000</f>
        <v>605.65687197440002</v>
      </c>
      <c r="CG70" s="5">
        <v>-7076.3935967200005</v>
      </c>
      <c r="CH70" s="5">
        <v>-483.792307752</v>
      </c>
      <c r="CI70" s="5">
        <v>506.13193509360002</v>
      </c>
      <c r="CJ70" s="5">
        <v>-4365.6824446400005</v>
      </c>
      <c r="CK70" s="5">
        <v>72.505435832000074</v>
      </c>
      <c r="CL70" s="5">
        <v>496.70835273360007</v>
      </c>
      <c r="CM70" s="5">
        <v>3950.7290467200005</v>
      </c>
      <c r="CN70" s="5">
        <v>39.409601928000015</v>
      </c>
      <c r="CO70" s="5">
        <v>597.8587121984001</v>
      </c>
      <c r="CP70" s="5">
        <v>6770.2638214400004</v>
      </c>
      <c r="CQ70" s="5">
        <v>-451.94729168000003</v>
      </c>
      <c r="CW70" s="5">
        <f t="array" ref="CW70:DH70">MMULT($N70:$S70,'support matrix 14x14,4,xy'!$N$15:$Y$20)/1000</f>
        <v>607.34765269439993</v>
      </c>
      <c r="CX70" s="5">
        <v>-9848.4893361600007</v>
      </c>
      <c r="CY70" s="5">
        <v>-353.91111449920004</v>
      </c>
      <c r="CZ70" s="5">
        <v>503.08904856240002</v>
      </c>
      <c r="DA70" s="5">
        <v>-4611.5192407999994</v>
      </c>
      <c r="DB70" s="5">
        <v>-57.470908633599961</v>
      </c>
      <c r="DC70" s="5">
        <v>495.49031724160005</v>
      </c>
      <c r="DD70" s="5">
        <v>4223.5168879200019</v>
      </c>
      <c r="DE70" s="5">
        <v>-61.60510419199997</v>
      </c>
      <c r="DF70" s="5">
        <v>600.45174133440003</v>
      </c>
      <c r="DG70" s="5">
        <v>9515.4908991199991</v>
      </c>
      <c r="DH70" s="5">
        <v>-350.84567267520003</v>
      </c>
      <c r="DN70" s="5">
        <f t="array" ref="DN70:DY70">MMULT($N70:$S70,'support matrix 25x14,4,xy'!$N$15:$Y$20)/1000</f>
        <v>595.37366765679985</v>
      </c>
      <c r="DO70" s="5">
        <v>-8562.8630518400005</v>
      </c>
      <c r="DP70" s="5">
        <v>-401.79731368159997</v>
      </c>
      <c r="DQ70" s="5">
        <v>519.06833117679992</v>
      </c>
      <c r="DR70" s="5">
        <v>-5900.4320297600007</v>
      </c>
      <c r="DS70" s="5">
        <v>-9.1859920127999786</v>
      </c>
      <c r="DT70" s="5">
        <v>507.38435372159989</v>
      </c>
      <c r="DU70" s="5">
        <v>5568.4759968800008</v>
      </c>
      <c r="DV70" s="5">
        <v>-22.359489667199959</v>
      </c>
      <c r="DW70" s="5">
        <v>584.53034327759997</v>
      </c>
      <c r="DX70" s="5">
        <v>8173.8182948000003</v>
      </c>
      <c r="DY70" s="5">
        <v>-390.49000463839997</v>
      </c>
    </row>
    <row r="71" spans="1:129" x14ac:dyDescent="0.3">
      <c r="A71" s="5" t="s">
        <v>25</v>
      </c>
      <c r="B71" s="43" t="s">
        <v>25</v>
      </c>
      <c r="C71" s="9">
        <f t="shared" ref="C71:H71" si="34">1.2*C12+1.6*(C21+$K$52*C30)</f>
        <v>582.91600000000005</v>
      </c>
      <c r="D71" s="9">
        <f t="shared" si="34"/>
        <v>0</v>
      </c>
      <c r="E71" s="9">
        <f t="shared" si="34"/>
        <v>0</v>
      </c>
      <c r="F71" s="9">
        <f t="shared" si="34"/>
        <v>0</v>
      </c>
      <c r="G71" s="9">
        <f t="shared" si="34"/>
        <v>0</v>
      </c>
      <c r="H71" s="9">
        <f t="shared" si="34"/>
        <v>2012.5035999999998</v>
      </c>
      <c r="I71" s="9">
        <f t="shared" si="28"/>
        <v>2595.4195999999997</v>
      </c>
      <c r="J71" s="9">
        <f t="shared" si="29"/>
        <v>89.883600000000001</v>
      </c>
      <c r="K71" s="9">
        <f t="shared" si="30"/>
        <v>0</v>
      </c>
      <c r="L71" s="9">
        <f t="shared" si="31"/>
        <v>0</v>
      </c>
      <c r="M71" s="2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10"/>
      <c r="AR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</row>
    <row r="72" spans="1:129" x14ac:dyDescent="0.3">
      <c r="A72" s="5" t="s">
        <v>26</v>
      </c>
      <c r="B72" s="43" t="s">
        <v>27</v>
      </c>
      <c r="C72" s="9">
        <f t="shared" ref="C72:H72" si="35">1.2*C13+1.6*(C22+$K$52*C31)</f>
        <v>453.37600000000003</v>
      </c>
      <c r="D72" s="9">
        <f t="shared" si="35"/>
        <v>0</v>
      </c>
      <c r="E72" s="9">
        <f t="shared" si="35"/>
        <v>0</v>
      </c>
      <c r="F72" s="9">
        <f t="shared" si="35"/>
        <v>0</v>
      </c>
      <c r="G72" s="9">
        <f t="shared" si="35"/>
        <v>0</v>
      </c>
      <c r="H72" s="9">
        <f t="shared" si="35"/>
        <v>2052.16</v>
      </c>
      <c r="I72" s="9">
        <f t="shared" si="28"/>
        <v>2505.5360000000001</v>
      </c>
      <c r="J72" s="9">
        <f t="shared" si="29"/>
        <v>0</v>
      </c>
      <c r="K72" s="9">
        <f t="shared" si="30"/>
        <v>0</v>
      </c>
      <c r="L72" s="9">
        <f t="shared" si="31"/>
        <v>0</v>
      </c>
      <c r="M72" s="2"/>
      <c r="N72" s="9">
        <f>L68</f>
        <v>3570.2400000000002</v>
      </c>
      <c r="O72" s="9">
        <f>L69</f>
        <v>2298.6</v>
      </c>
      <c r="P72" s="9">
        <f>L70</f>
        <v>1576.75</v>
      </c>
      <c r="Q72" s="9">
        <f>L71</f>
        <v>0</v>
      </c>
      <c r="R72" s="9">
        <f>L72</f>
        <v>0</v>
      </c>
      <c r="S72" s="9">
        <f>L73</f>
        <v>0</v>
      </c>
      <c r="T72" s="9" t="s">
        <v>66</v>
      </c>
      <c r="U72" s="9">
        <f t="array" ref="U72:AR72">MMULT(N72:S72,'support matrix 17x36,8,xy'!N15:AK20)/1000</f>
        <v>-505.17054610999998</v>
      </c>
      <c r="V72" s="9">
        <v>1108.2582552000001</v>
      </c>
      <c r="W72" s="9">
        <v>-195.67999417999997</v>
      </c>
      <c r="X72" s="9">
        <v>-461.93341746000004</v>
      </c>
      <c r="Y72" s="9">
        <v>9571.6827265000011</v>
      </c>
      <c r="Z72" s="9">
        <v>-312.68147334000003</v>
      </c>
      <c r="AA72" s="9">
        <v>-415.82692779000007</v>
      </c>
      <c r="AB72" s="9">
        <v>7752.5904480000008</v>
      </c>
      <c r="AC72" s="9">
        <v>-76.731873359999994</v>
      </c>
      <c r="AD72" s="9">
        <v>-371.95849825000005</v>
      </c>
      <c r="AE72" s="9">
        <v>-1655.5303045600001</v>
      </c>
      <c r="AF72" s="9">
        <v>-200.52356399760001</v>
      </c>
      <c r="AG72" s="9">
        <v>-389.10820552999996</v>
      </c>
      <c r="AH72" s="9">
        <v>1432.7152106999999</v>
      </c>
      <c r="AI72" s="9">
        <v>-199.00785423960002</v>
      </c>
      <c r="AJ72" s="9">
        <v>-427.11346827</v>
      </c>
      <c r="AK72" s="9">
        <v>-8690.3954850000009</v>
      </c>
      <c r="AL72" s="9">
        <v>-61.179411699999967</v>
      </c>
      <c r="AM72" s="9">
        <v>-474.12577513000002</v>
      </c>
      <c r="AN72" s="9">
        <v>-10511.456455</v>
      </c>
      <c r="AO72" s="9">
        <v>-322.06199699999996</v>
      </c>
      <c r="AP72" s="9">
        <v>-525.00473821000014</v>
      </c>
      <c r="AQ72" s="10">
        <v>-1306.3215564599998</v>
      </c>
      <c r="AR72" s="9">
        <v>-208.87109694000003</v>
      </c>
      <c r="AX72" s="9">
        <f t="array" ref="AX72:BI72">MMULT(N72:S72,'support matrix 17x36,4,xy'!N15:Y20)/1000</f>
        <v>-934.59361320000016</v>
      </c>
      <c r="AY72" s="9">
        <v>10070.849529000001</v>
      </c>
      <c r="AZ72" s="9">
        <v>-735.57359575999999</v>
      </c>
      <c r="BA72" s="9">
        <v>-793.57261359999995</v>
      </c>
      <c r="BB72" s="9">
        <v>6700.9014930000003</v>
      </c>
      <c r="BC72" s="9">
        <v>-43.415152760000026</v>
      </c>
      <c r="BD72" s="9">
        <v>-846.14099405000002</v>
      </c>
      <c r="BE72" s="9">
        <v>-7860.883654000002</v>
      </c>
      <c r="BF72" s="9">
        <v>-15.959568319999962</v>
      </c>
      <c r="BG72" s="9">
        <v>-995.89477814999998</v>
      </c>
      <c r="BH72" s="9">
        <v>-11209.444382</v>
      </c>
      <c r="BI72" s="9">
        <v>-781.82161805999999</v>
      </c>
      <c r="BO72" s="5">
        <f t="array" ref="BO72:BZ72">MMULT(N72:S72,'support matrix 17x24,4,xy'!N15:Y20)/1000</f>
        <v>-767.68025343000011</v>
      </c>
      <c r="BP72" s="5">
        <v>5805.8171599999996</v>
      </c>
      <c r="BQ72" s="5">
        <v>-91.843712679999882</v>
      </c>
      <c r="BR72" s="5">
        <v>-968.09962718000008</v>
      </c>
      <c r="BS72" s="5">
        <v>10970.225675000002</v>
      </c>
      <c r="BT72" s="5">
        <v>-692.81718390000003</v>
      </c>
      <c r="BU72" s="5">
        <v>-1020.5067555300001</v>
      </c>
      <c r="BV72" s="5">
        <v>-12233.291012</v>
      </c>
      <c r="BW72" s="5">
        <v>-721.37332960000003</v>
      </c>
      <c r="BX72" s="5">
        <v>-813.91789132000019</v>
      </c>
      <c r="BY72" s="5">
        <v>-6841.1711620000005</v>
      </c>
      <c r="BZ72" s="5">
        <v>-70.715543960000034</v>
      </c>
      <c r="CF72" s="5">
        <f t="array" ref="CF72:CQ72">MMULT(N72:S72,'support matrix 17x24,4,no'!N15:Y20)/1000</f>
        <v>-801.53794872000014</v>
      </c>
      <c r="CG72" s="5">
        <v>5697.1643530000001</v>
      </c>
      <c r="CH72" s="5">
        <v>-26.323826500000024</v>
      </c>
      <c r="CI72" s="5">
        <v>-953.29775773000006</v>
      </c>
      <c r="CJ72" s="5">
        <v>11081.158690000002</v>
      </c>
      <c r="CK72" s="5">
        <v>-765.35284089999993</v>
      </c>
      <c r="CL72" s="5">
        <v>-982.74820019000015</v>
      </c>
      <c r="CM72" s="5">
        <v>-12139.567060000001</v>
      </c>
      <c r="CN72" s="5">
        <v>-864.68508630000008</v>
      </c>
      <c r="CO72" s="5">
        <v>-832.58468856000013</v>
      </c>
      <c r="CP72" s="5">
        <v>-6937.4906719999999</v>
      </c>
      <c r="CQ72" s="5">
        <v>79.627521200000075</v>
      </c>
      <c r="CW72" s="5">
        <f t="array" ref="CW72:DH72">MMULT($N72:$S72,'support matrix 14x14,4,xy'!$N$15:$Y$20)/1000</f>
        <v>-773.88850820000005</v>
      </c>
      <c r="CX72" s="5">
        <v>5813.9527460000008</v>
      </c>
      <c r="CY72" s="5">
        <v>-161.24401828000001</v>
      </c>
      <c r="CZ72" s="5">
        <v>-996.32404625000004</v>
      </c>
      <c r="DA72" s="5">
        <v>15852.882417999999</v>
      </c>
      <c r="DB72" s="5">
        <v>-628.46225228000003</v>
      </c>
      <c r="DC72" s="5">
        <v>-1008.9112558</v>
      </c>
      <c r="DD72" s="5">
        <v>-17039.784673000002</v>
      </c>
      <c r="DE72" s="5">
        <v>-644.93971904</v>
      </c>
      <c r="DF72" s="5">
        <v>-791.07891060000009</v>
      </c>
      <c r="DG72" s="5">
        <v>-6925.6275050000004</v>
      </c>
      <c r="DH72" s="5">
        <v>-142.10401039999996</v>
      </c>
      <c r="DN72" s="5">
        <f t="array" ref="DN72:DY72">MMULT($N72:$S72,'support matrix 25x14,4,xy'!$N$15:$Y$20)/1000</f>
        <v>-801.39692564999984</v>
      </c>
      <c r="DO72" s="5">
        <v>8331.1066880000017</v>
      </c>
      <c r="DP72" s="5">
        <v>-93.309069260000015</v>
      </c>
      <c r="DQ72" s="5">
        <v>-955.74959469000009</v>
      </c>
      <c r="DR72" s="5">
        <v>13339.036600000001</v>
      </c>
      <c r="DS72" s="5">
        <v>-701.67492992000007</v>
      </c>
      <c r="DT72" s="5">
        <v>-980.81984028000011</v>
      </c>
      <c r="DU72" s="5">
        <v>-14521.457099000001</v>
      </c>
      <c r="DV72" s="5">
        <v>-697.50557684</v>
      </c>
      <c r="DW72" s="5">
        <v>-832.20065783000018</v>
      </c>
      <c r="DX72" s="5">
        <v>-9447.2632030000004</v>
      </c>
      <c r="DY72" s="5">
        <v>-84.260423979999956</v>
      </c>
    </row>
    <row r="73" spans="1:129" x14ac:dyDescent="0.3">
      <c r="A73" s="5" t="s">
        <v>27</v>
      </c>
      <c r="B73" s="43" t="s">
        <v>28</v>
      </c>
      <c r="C73" s="9">
        <f t="shared" ref="C73:H73" si="36">1.2*C14+1.6*(C23+$K$52*C32)</f>
        <v>0</v>
      </c>
      <c r="D73" s="9">
        <f t="shared" si="36"/>
        <v>0</v>
      </c>
      <c r="E73" s="9">
        <f t="shared" si="36"/>
        <v>0</v>
      </c>
      <c r="F73" s="9">
        <f t="shared" si="36"/>
        <v>0</v>
      </c>
      <c r="G73" s="9">
        <f t="shared" si="36"/>
        <v>0</v>
      </c>
      <c r="H73" s="9">
        <f t="shared" si="36"/>
        <v>0</v>
      </c>
      <c r="I73" s="9">
        <f t="shared" si="28"/>
        <v>0</v>
      </c>
      <c r="J73" s="9">
        <f t="shared" si="29"/>
        <v>0</v>
      </c>
      <c r="K73" s="9">
        <f t="shared" si="30"/>
        <v>0</v>
      </c>
      <c r="L73" s="9">
        <f t="shared" si="31"/>
        <v>0</v>
      </c>
      <c r="M73" s="2"/>
      <c r="N73" s="2"/>
      <c r="O73" s="2"/>
      <c r="P73" s="2"/>
      <c r="Q73" s="2"/>
      <c r="R73" s="2"/>
      <c r="S73" s="2"/>
      <c r="T73" s="2"/>
      <c r="AQ73" s="8"/>
    </row>
    <row r="74" spans="1:129" x14ac:dyDescent="0.3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129" x14ac:dyDescent="0.3">
      <c r="A75" t="s">
        <v>67</v>
      </c>
      <c r="B75" s="2" t="s">
        <v>221</v>
      </c>
      <c r="C75" s="2"/>
      <c r="D75" s="2"/>
      <c r="E75" s="2"/>
      <c r="F75" s="2"/>
      <c r="G75" s="2"/>
      <c r="H75" s="2"/>
      <c r="I75" s="47" t="s">
        <v>7</v>
      </c>
      <c r="J75" s="47" t="s">
        <v>8</v>
      </c>
      <c r="K75" s="70" t="s">
        <v>9</v>
      </c>
      <c r="L75" s="70"/>
      <c r="M75" s="2"/>
      <c r="N75" s="2"/>
      <c r="O75" s="2"/>
      <c r="P75" s="2"/>
      <c r="Q75" s="2"/>
      <c r="R75" s="2"/>
      <c r="S75" s="2"/>
      <c r="T75" s="2"/>
    </row>
    <row r="76" spans="1:129" x14ac:dyDescent="0.3">
      <c r="A76" s="5" t="s">
        <v>10</v>
      </c>
      <c r="B76" s="5" t="s">
        <v>11</v>
      </c>
      <c r="C76" s="9" t="s">
        <v>12</v>
      </c>
      <c r="D76" s="9" t="s">
        <v>13</v>
      </c>
      <c r="E76" s="9" t="s">
        <v>14</v>
      </c>
      <c r="F76" s="9" t="s">
        <v>15</v>
      </c>
      <c r="G76" s="9" t="s">
        <v>16</v>
      </c>
      <c r="H76" s="9" t="s">
        <v>17</v>
      </c>
      <c r="I76" s="9"/>
      <c r="J76" s="9"/>
      <c r="K76" s="5" t="s">
        <v>19</v>
      </c>
      <c r="L76" s="5" t="s">
        <v>20</v>
      </c>
      <c r="M76" s="2"/>
      <c r="N76" s="5" t="s">
        <v>21</v>
      </c>
      <c r="O76" s="5" t="s">
        <v>22</v>
      </c>
      <c r="P76" s="5" t="s">
        <v>23</v>
      </c>
      <c r="Q76" s="5" t="s">
        <v>25</v>
      </c>
      <c r="R76" s="5" t="s">
        <v>26</v>
      </c>
      <c r="S76" s="5" t="s">
        <v>27</v>
      </c>
      <c r="T76" s="9"/>
      <c r="U76" s="9" t="s">
        <v>39</v>
      </c>
      <c r="V76" s="9" t="s">
        <v>40</v>
      </c>
      <c r="W76" s="9" t="s">
        <v>41</v>
      </c>
      <c r="X76" s="9" t="s">
        <v>42</v>
      </c>
      <c r="Y76" s="9" t="s">
        <v>43</v>
      </c>
      <c r="Z76" s="9" t="s">
        <v>44</v>
      </c>
      <c r="AA76" s="9" t="s">
        <v>45</v>
      </c>
      <c r="AB76" s="9" t="s">
        <v>46</v>
      </c>
      <c r="AC76" s="9" t="s">
        <v>47</v>
      </c>
      <c r="AD76" s="9" t="s">
        <v>48</v>
      </c>
      <c r="AE76" s="9" t="s">
        <v>49</v>
      </c>
      <c r="AF76" s="9" t="s">
        <v>50</v>
      </c>
      <c r="AG76" s="9" t="s">
        <v>51</v>
      </c>
      <c r="AH76" s="9" t="s">
        <v>52</v>
      </c>
      <c r="AI76" s="9" t="s">
        <v>53</v>
      </c>
      <c r="AJ76" s="9" t="s">
        <v>54</v>
      </c>
      <c r="AK76" s="9" t="s">
        <v>55</v>
      </c>
      <c r="AL76" s="9" t="s">
        <v>56</v>
      </c>
      <c r="AM76" s="9" t="s">
        <v>57</v>
      </c>
      <c r="AN76" s="9" t="s">
        <v>58</v>
      </c>
      <c r="AO76" s="9" t="s">
        <v>59</v>
      </c>
      <c r="AP76" s="9" t="s">
        <v>60</v>
      </c>
      <c r="AQ76" s="9" t="s">
        <v>61</v>
      </c>
      <c r="AR76" s="9" t="s">
        <v>62</v>
      </c>
      <c r="AX76" s="9" t="s">
        <v>39</v>
      </c>
      <c r="AY76" s="9" t="s">
        <v>40</v>
      </c>
      <c r="AZ76" s="9" t="s">
        <v>41</v>
      </c>
      <c r="BA76" s="9" t="s">
        <v>42</v>
      </c>
      <c r="BB76" s="9" t="s">
        <v>43</v>
      </c>
      <c r="BC76" s="9" t="s">
        <v>44</v>
      </c>
      <c r="BD76" s="9" t="s">
        <v>45</v>
      </c>
      <c r="BE76" s="9" t="s">
        <v>46</v>
      </c>
      <c r="BF76" s="9" t="s">
        <v>47</v>
      </c>
      <c r="BG76" s="9" t="s">
        <v>48</v>
      </c>
      <c r="BH76" s="9" t="s">
        <v>49</v>
      </c>
      <c r="BI76" s="9" t="s">
        <v>50</v>
      </c>
      <c r="BO76" s="9" t="s">
        <v>39</v>
      </c>
      <c r="BP76" s="9" t="s">
        <v>40</v>
      </c>
      <c r="BQ76" s="9" t="s">
        <v>41</v>
      </c>
      <c r="BR76" s="9" t="s">
        <v>42</v>
      </c>
      <c r="BS76" s="9" t="s">
        <v>43</v>
      </c>
      <c r="BT76" s="9" t="s">
        <v>44</v>
      </c>
      <c r="BU76" s="9" t="s">
        <v>45</v>
      </c>
      <c r="BV76" s="9" t="s">
        <v>46</v>
      </c>
      <c r="BW76" s="9" t="s">
        <v>47</v>
      </c>
      <c r="BX76" s="9" t="s">
        <v>48</v>
      </c>
      <c r="BY76" s="9" t="s">
        <v>49</v>
      </c>
      <c r="BZ76" s="9" t="s">
        <v>50</v>
      </c>
      <c r="CF76" s="9" t="s">
        <v>39</v>
      </c>
      <c r="CG76" s="9" t="s">
        <v>40</v>
      </c>
      <c r="CH76" s="9" t="s">
        <v>41</v>
      </c>
      <c r="CI76" s="9" t="s">
        <v>42</v>
      </c>
      <c r="CJ76" s="9" t="s">
        <v>43</v>
      </c>
      <c r="CK76" s="9" t="s">
        <v>44</v>
      </c>
      <c r="CL76" s="9" t="s">
        <v>45</v>
      </c>
      <c r="CM76" s="9" t="s">
        <v>46</v>
      </c>
      <c r="CN76" s="9" t="s">
        <v>47</v>
      </c>
      <c r="CO76" s="9" t="s">
        <v>48</v>
      </c>
      <c r="CP76" s="9" t="s">
        <v>49</v>
      </c>
      <c r="CQ76" s="9" t="s">
        <v>50</v>
      </c>
      <c r="CW76" s="9" t="s">
        <v>39</v>
      </c>
      <c r="CX76" s="9" t="s">
        <v>40</v>
      </c>
      <c r="CY76" s="9" t="s">
        <v>41</v>
      </c>
      <c r="CZ76" s="9" t="s">
        <v>42</v>
      </c>
      <c r="DA76" s="9" t="s">
        <v>43</v>
      </c>
      <c r="DB76" s="9" t="s">
        <v>44</v>
      </c>
      <c r="DC76" s="9" t="s">
        <v>45</v>
      </c>
      <c r="DD76" s="9" t="s">
        <v>46</v>
      </c>
      <c r="DE76" s="9" t="s">
        <v>47</v>
      </c>
      <c r="DF76" s="9" t="s">
        <v>48</v>
      </c>
      <c r="DG76" s="9" t="s">
        <v>49</v>
      </c>
      <c r="DH76" s="9" t="s">
        <v>50</v>
      </c>
      <c r="DN76" s="9" t="s">
        <v>39</v>
      </c>
      <c r="DO76" s="9" t="s">
        <v>40</v>
      </c>
      <c r="DP76" s="9" t="s">
        <v>41</v>
      </c>
      <c r="DQ76" s="9" t="s">
        <v>42</v>
      </c>
      <c r="DR76" s="9" t="s">
        <v>43</v>
      </c>
      <c r="DS76" s="9" t="s">
        <v>44</v>
      </c>
      <c r="DT76" s="9" t="s">
        <v>45</v>
      </c>
      <c r="DU76" s="9" t="s">
        <v>46</v>
      </c>
      <c r="DV76" s="9" t="s">
        <v>47</v>
      </c>
      <c r="DW76" s="9" t="s">
        <v>48</v>
      </c>
      <c r="DX76" s="9" t="s">
        <v>49</v>
      </c>
      <c r="DY76" s="9" t="s">
        <v>50</v>
      </c>
    </row>
    <row r="77" spans="1:129" x14ac:dyDescent="0.3">
      <c r="A77" s="5" t="s">
        <v>21</v>
      </c>
      <c r="B77" s="5" t="s">
        <v>21</v>
      </c>
      <c r="C77" s="9">
        <f>1.279*C9+2*C36+(C18+$K$52*C27)</f>
        <v>-1119.46</v>
      </c>
      <c r="D77" s="9">
        <f t="shared" ref="D77:H77" si="37">1.279*D9+2*D36+(D18+$K$52*D27)</f>
        <v>2552.6400000000003</v>
      </c>
      <c r="E77" s="9">
        <f t="shared" si="37"/>
        <v>-720.04</v>
      </c>
      <c r="F77" s="9">
        <f t="shared" si="37"/>
        <v>1408.6599999999999</v>
      </c>
      <c r="G77" s="9">
        <f t="shared" si="37"/>
        <v>-421.14</v>
      </c>
      <c r="H77" s="9">
        <f t="shared" si="37"/>
        <v>966.97</v>
      </c>
      <c r="I77" s="9">
        <f t="shared" ref="I77:I82" si="38">C77+H77</f>
        <v>-152.49</v>
      </c>
      <c r="J77" s="9">
        <f t="shared" ref="J77:J82" si="39">1.279*C9+2*C36+1.279*H9+2*H36</f>
        <v>390.41</v>
      </c>
      <c r="K77" s="9">
        <f t="shared" ref="K77:K82" si="40">MIN(D77:G77)</f>
        <v>-720.04</v>
      </c>
      <c r="L77" s="9">
        <f t="shared" ref="L77:L82" si="41">MAX(D77:G77)</f>
        <v>2552.6400000000003</v>
      </c>
      <c r="M77" s="2"/>
      <c r="N77" s="9">
        <f>I77</f>
        <v>-152.49</v>
      </c>
      <c r="O77" s="9">
        <f>I78</f>
        <v>998.5536699999999</v>
      </c>
      <c r="P77" s="9">
        <f>I79</f>
        <v>-4892</v>
      </c>
      <c r="Q77" s="9">
        <f>I80</f>
        <v>1661.760937</v>
      </c>
      <c r="R77" s="9">
        <f>I81</f>
        <v>1528.5037999999997</v>
      </c>
      <c r="S77" s="9">
        <f>I82</f>
        <v>0</v>
      </c>
      <c r="T77" s="9" t="s">
        <v>63</v>
      </c>
      <c r="U77" s="9">
        <f t="array" ref="U77:AR77">MMULT(N77:S77,'support matrix 17x36,8,xy'!N15:AK20)/1000</f>
        <v>-419.91939616985081</v>
      </c>
      <c r="V77" s="9">
        <v>-3380.7478092938795</v>
      </c>
      <c r="W77" s="9">
        <v>866.90810467747463</v>
      </c>
      <c r="X77" s="9">
        <v>-134.68880340784412</v>
      </c>
      <c r="Y77" s="9">
        <v>-2852.4257195574405</v>
      </c>
      <c r="Z77" s="9">
        <v>874.19551845924957</v>
      </c>
      <c r="AA77" s="9">
        <v>175.27887041766698</v>
      </c>
      <c r="AB77" s="9">
        <v>1683.42157310999</v>
      </c>
      <c r="AC77" s="9">
        <v>862.43199736630083</v>
      </c>
      <c r="AD77" s="9">
        <v>472.42117517772181</v>
      </c>
      <c r="AE77" s="9">
        <v>3285.5759044429901</v>
      </c>
      <c r="AF77" s="9">
        <v>881.95577104824918</v>
      </c>
      <c r="AG77" s="9">
        <v>-776.07084125585493</v>
      </c>
      <c r="AH77" s="9">
        <v>-3663.12333884277</v>
      </c>
      <c r="AI77" s="9">
        <v>361.6533225892822</v>
      </c>
      <c r="AJ77" s="9">
        <v>-256.09958590970814</v>
      </c>
      <c r="AK77" s="9">
        <v>-2048.4916485029007</v>
      </c>
      <c r="AL77" s="9">
        <v>335.9269215316807</v>
      </c>
      <c r="AM77" s="9">
        <v>281.89180570255746</v>
      </c>
      <c r="AN77" s="9">
        <v>2442.6651456099198</v>
      </c>
      <c r="AO77" s="9">
        <v>339.01501804441199</v>
      </c>
      <c r="AP77" s="9">
        <v>809.6668809355931</v>
      </c>
      <c r="AQ77" s="9">
        <v>3534.6089118367495</v>
      </c>
      <c r="AR77" s="9">
        <v>369.87967499056651</v>
      </c>
      <c r="AX77" s="9">
        <f t="array" ref="AX77:BI77">MMULT(N77:S77,'support matrix 17x36,4,xy'!N15:Y20)/1000</f>
        <v>-536.7089210035349</v>
      </c>
      <c r="AY77" s="9">
        <v>-4709.0206158971887</v>
      </c>
      <c r="AZ77" s="9">
        <v>1547.7946257035724</v>
      </c>
      <c r="BA77" s="9">
        <v>635.96917357777079</v>
      </c>
      <c r="BB77" s="9">
        <v>3445.1530412940892</v>
      </c>
      <c r="BC77" s="9">
        <v>1534.5314730795585</v>
      </c>
      <c r="BD77" s="9">
        <v>-939.52376792154587</v>
      </c>
      <c r="BE77" s="9">
        <v>-4229.4467975770713</v>
      </c>
      <c r="BF77" s="9">
        <v>886.55654960319566</v>
      </c>
      <c r="BG77" s="9">
        <v>992.75298900097982</v>
      </c>
      <c r="BH77" s="9">
        <v>4494.772216220671</v>
      </c>
      <c r="BI77" s="9">
        <v>923.06994820486898</v>
      </c>
      <c r="BO77" s="5">
        <f t="array" ref="BO77:BZ77">MMULT(N77:S77,'support matrix 17x24,4,xy'!N15:Y20)/1000</f>
        <v>790.94587263889991</v>
      </c>
      <c r="BP77" s="5">
        <v>5907.1684182759009</v>
      </c>
      <c r="BQ77" s="5">
        <v>1867.7716523882782</v>
      </c>
      <c r="BR77" s="5">
        <v>-696.76544452419387</v>
      </c>
      <c r="BS77" s="5">
        <v>-7172.5562995782511</v>
      </c>
      <c r="BT77" s="5">
        <v>1890.6837068903292</v>
      </c>
      <c r="BU77" s="5">
        <v>1270.9727098567607</v>
      </c>
      <c r="BV77" s="5">
        <v>6853.4857396854304</v>
      </c>
      <c r="BW77" s="5">
        <v>579.78936406298362</v>
      </c>
      <c r="BX77" s="5">
        <v>-1212.6494776888339</v>
      </c>
      <c r="BY77" s="5">
        <v>-6587.1307428463797</v>
      </c>
      <c r="BZ77" s="5">
        <v>553.75537651377579</v>
      </c>
      <c r="CF77" s="5">
        <f t="array" ref="CF77:CQ77">MMULT(N77:S77,'support matrix 17x24,4,no'!N15:Y20)/1000</f>
        <v>830.78489908867675</v>
      </c>
      <c r="CG77" s="5">
        <v>5990.3987733168606</v>
      </c>
      <c r="CH77" s="5">
        <v>1854.041266791199</v>
      </c>
      <c r="CI77" s="5">
        <v>-732.42015118508391</v>
      </c>
      <c r="CJ77" s="5">
        <v>-7256.1001808714991</v>
      </c>
      <c r="CK77" s="5">
        <v>1911.5512438827348</v>
      </c>
      <c r="CL77" s="5">
        <v>1229.1881315471369</v>
      </c>
      <c r="CM77" s="5">
        <v>6809.3629329346804</v>
      </c>
      <c r="CN77" s="5">
        <v>562.54591318357268</v>
      </c>
      <c r="CO77" s="5">
        <v>-1175.0659292507298</v>
      </c>
      <c r="CP77" s="5">
        <v>-6541.7160098433405</v>
      </c>
      <c r="CQ77" s="5">
        <v>563.79737110449355</v>
      </c>
      <c r="CW77" s="5">
        <f t="array" ref="CW77:DH77">MMULT($N77:$S77,'support matrix 14x14,4,xy'!$N$15:$Y$20)/1000</f>
        <v>1129.7179074024189</v>
      </c>
      <c r="CX77" s="5">
        <v>11860.782908642441</v>
      </c>
      <c r="CY77" s="5">
        <v>2551.1056534411246</v>
      </c>
      <c r="CZ77" s="5">
        <v>-1048.1736850561938</v>
      </c>
      <c r="DA77" s="5">
        <v>-13334.490035737259</v>
      </c>
      <c r="DB77" s="5">
        <v>2622.1420419809215</v>
      </c>
      <c r="DC77" s="5">
        <v>1660.0821998369568</v>
      </c>
      <c r="DD77" s="5">
        <v>12956.890185824319</v>
      </c>
      <c r="DE77" s="5">
        <v>-132.12824844351971</v>
      </c>
      <c r="DF77" s="5">
        <v>-1589.142839083182</v>
      </c>
      <c r="DG77" s="5">
        <v>-12481.560567099101</v>
      </c>
      <c r="DH77" s="5">
        <v>-149.11944864028715</v>
      </c>
      <c r="DN77" s="5">
        <f t="array" ref="DN77:DY77">MMULT($N77:$S77,'support matrix 25x14,4,xy'!$N$15:$Y$20)/1000</f>
        <v>953.006128176007</v>
      </c>
      <c r="DO77" s="5">
        <v>5390.517031199759</v>
      </c>
      <c r="DP77" s="5">
        <v>1755.6427644025357</v>
      </c>
      <c r="DQ77" s="5">
        <v>-854.22168099727287</v>
      </c>
      <c r="DR77" s="5">
        <v>-6864.5874847437608</v>
      </c>
      <c r="DS77" s="5">
        <v>1783.735509709293</v>
      </c>
      <c r="DT77" s="5">
        <v>1306.9323434246116</v>
      </c>
      <c r="DU77" s="5">
        <v>6776.2089059730497</v>
      </c>
      <c r="DV77" s="5">
        <v>681.56539623744857</v>
      </c>
      <c r="DW77" s="5">
        <v>-1253.2500174413458</v>
      </c>
      <c r="DX77" s="5">
        <v>-6300.6668518543493</v>
      </c>
      <c r="DY77" s="5">
        <v>671.07158643878734</v>
      </c>
    </row>
    <row r="78" spans="1:129" x14ac:dyDescent="0.3">
      <c r="A78" s="5" t="s">
        <v>22</v>
      </c>
      <c r="B78" s="5" t="s">
        <v>23</v>
      </c>
      <c r="C78" s="9">
        <f t="shared" ref="C78:H78" si="42">1.279*C10+2*C37+(C19+$K$52*C28)</f>
        <v>703.47557999999992</v>
      </c>
      <c r="D78" s="9">
        <f t="shared" si="42"/>
        <v>821.62959999999987</v>
      </c>
      <c r="E78" s="9">
        <f t="shared" si="42"/>
        <v>768.47435999999993</v>
      </c>
      <c r="F78" s="9">
        <f t="shared" si="42"/>
        <v>1784.7166</v>
      </c>
      <c r="G78" s="9">
        <f t="shared" si="42"/>
        <v>2449.9244999999996</v>
      </c>
      <c r="H78" s="9">
        <f t="shared" si="42"/>
        <v>295.07808999999997</v>
      </c>
      <c r="I78" s="9">
        <f t="shared" si="38"/>
        <v>998.5536699999999</v>
      </c>
      <c r="J78" s="9">
        <f t="shared" si="39"/>
        <v>998.5536699999999</v>
      </c>
      <c r="K78" s="9">
        <f t="shared" si="40"/>
        <v>768.47435999999993</v>
      </c>
      <c r="L78" s="9">
        <f t="shared" si="41"/>
        <v>2449.9244999999996</v>
      </c>
      <c r="M78" s="2"/>
      <c r="N78" s="9">
        <f>J77</f>
        <v>390.41</v>
      </c>
      <c r="O78" s="9">
        <f>J78</f>
        <v>998.5536699999999</v>
      </c>
      <c r="P78" s="9">
        <f>J79</f>
        <v>0</v>
      </c>
      <c r="Q78" s="9">
        <f>J80</f>
        <v>95.800937000000005</v>
      </c>
      <c r="R78" s="9">
        <f>J81</f>
        <v>-37.456199999999995</v>
      </c>
      <c r="S78" s="9">
        <f>J82</f>
        <v>0</v>
      </c>
      <c r="T78" s="9" t="s">
        <v>64</v>
      </c>
      <c r="U78" s="9">
        <f t="array" ref="U78:AR78">MMULT(N78:S78,'support matrix 17x36,8,xy'!N15:AK20)/1000</f>
        <v>-32.583680249851</v>
      </c>
      <c r="V78" s="9">
        <v>-18.830233513879989</v>
      </c>
      <c r="W78" s="9">
        <v>-5.8042246835253994</v>
      </c>
      <c r="X78" s="9">
        <v>-41.660567831844205</v>
      </c>
      <c r="Y78" s="9">
        <v>824.64533941056004</v>
      </c>
      <c r="Z78" s="9">
        <v>-17.919633100750499</v>
      </c>
      <c r="AA78" s="9">
        <v>-50.379910982333008</v>
      </c>
      <c r="AB78" s="9">
        <v>760.60000364999019</v>
      </c>
      <c r="AC78" s="9">
        <v>4.9076515343009026</v>
      </c>
      <c r="AD78" s="9">
        <v>-58.603709982278005</v>
      </c>
      <c r="AE78" s="9">
        <v>-105.61804197700999</v>
      </c>
      <c r="AF78" s="9">
        <v>-6.6049101679508588</v>
      </c>
      <c r="AG78" s="9">
        <v>-35.045597135855004</v>
      </c>
      <c r="AH78" s="9">
        <v>24.028272257230004</v>
      </c>
      <c r="AI78" s="9">
        <v>6.4485853562820994</v>
      </c>
      <c r="AJ78" s="9">
        <v>-45.1743253737082</v>
      </c>
      <c r="AK78" s="9">
        <v>-1171.6603350508999</v>
      </c>
      <c r="AL78" s="9">
        <v>22.833806003680603</v>
      </c>
      <c r="AM78" s="9">
        <v>-57.124381877442502</v>
      </c>
      <c r="AN78" s="9">
        <v>-1237.1518805380801</v>
      </c>
      <c r="AO78" s="9">
        <v>-9.0167821995882012</v>
      </c>
      <c r="AP78" s="9">
        <v>-69.837423264406993</v>
      </c>
      <c r="AQ78" s="9">
        <v>-74.552412963249992</v>
      </c>
      <c r="AR78" s="9">
        <v>5.1547710345662985</v>
      </c>
      <c r="AX78" s="9">
        <f t="array" ref="AX78:BI78">MMULT(N78:S78,'support matrix 17x36,4,xy'!N15:Y20)/1000</f>
        <v>-69.48123060353501</v>
      </c>
      <c r="AY78" s="9">
        <v>784.02901838281002</v>
      </c>
      <c r="AZ78" s="9">
        <v>-41.142642125627503</v>
      </c>
      <c r="BA78" s="9">
        <v>-103.216469102229</v>
      </c>
      <c r="BB78" s="9">
        <v>676.19923309409</v>
      </c>
      <c r="BC78" s="9">
        <v>26.25984432435844</v>
      </c>
      <c r="BD78" s="9">
        <v>-87.368649441545998</v>
      </c>
      <c r="BE78" s="9">
        <v>-1168.97599809707</v>
      </c>
      <c r="BF78" s="9">
        <v>53.487264019995543</v>
      </c>
      <c r="BG78" s="9">
        <v>-130.33874819902002</v>
      </c>
      <c r="BH78" s="9">
        <v>-1289.7959752993297</v>
      </c>
      <c r="BI78" s="9">
        <v>-38.608370797731155</v>
      </c>
      <c r="BO78" s="5">
        <f t="array" ref="BO78:BZ78">MMULT(N78:S78,'support matrix 17x24,4,xy'!N15:Y20)/1000</f>
        <v>-109.38602364110001</v>
      </c>
      <c r="BP78" s="5">
        <v>650.05507207590006</v>
      </c>
      <c r="BQ78" s="5">
        <v>13.098723705478422</v>
      </c>
      <c r="BR78" s="5">
        <v>-67.709623684194014</v>
      </c>
      <c r="BS78" s="5">
        <v>810.72268558174994</v>
      </c>
      <c r="BT78" s="5">
        <v>-45.002612144470689</v>
      </c>
      <c r="BU78" s="5">
        <v>-134.67954550323901</v>
      </c>
      <c r="BV78" s="5">
        <v>-1329.0105103545702</v>
      </c>
      <c r="BW78" s="5">
        <v>-23.496729601816448</v>
      </c>
      <c r="BX78" s="5">
        <v>-78.631377488834019</v>
      </c>
      <c r="BY78" s="5">
        <v>-1130.31093176638</v>
      </c>
      <c r="BZ78" s="5">
        <v>55.400717896175721</v>
      </c>
      <c r="CF78" s="5">
        <f t="array" ref="CF78:CQ78">MMULT(N78:S78,'support matrix 17x24,4,no'!N15:Y20)/1000</f>
        <v>-113.316493191323</v>
      </c>
      <c r="CG78" s="5">
        <v>635.84157731686014</v>
      </c>
      <c r="CH78" s="5">
        <v>8.0707326091991582</v>
      </c>
      <c r="CI78" s="5">
        <v>-68.650906345084024</v>
      </c>
      <c r="CJ78" s="5">
        <v>824.55046696850002</v>
      </c>
      <c r="CK78" s="5">
        <v>-40.749877270865085</v>
      </c>
      <c r="CL78" s="5">
        <v>-130.21759965286302</v>
      </c>
      <c r="CM78" s="5">
        <v>-1315.1665644253198</v>
      </c>
      <c r="CN78" s="5">
        <v>-51.441020777627621</v>
      </c>
      <c r="CO78" s="5">
        <v>-78.21719261073001</v>
      </c>
      <c r="CP78" s="5">
        <v>-1143.7691643233402</v>
      </c>
      <c r="CQ78" s="5">
        <v>84.120540001293534</v>
      </c>
      <c r="CW78" s="5">
        <f t="array" ref="CW78:DH78">MMULT($N78:$S78,'support matrix 14x14,4,xy'!$N$15:$Y$20)/1000</f>
        <v>-122.64598051758099</v>
      </c>
      <c r="CX78" s="5">
        <v>827.0035011944401</v>
      </c>
      <c r="CY78" s="5">
        <v>-11.244946735275668</v>
      </c>
      <c r="CZ78" s="5">
        <v>-64.419313936193987</v>
      </c>
      <c r="DA78" s="5">
        <v>1168.9834522747399</v>
      </c>
      <c r="DB78" s="5">
        <v>-55.614272635518162</v>
      </c>
      <c r="DC78" s="5">
        <v>-139.05222312304301</v>
      </c>
      <c r="DD78" s="5">
        <v>-1669.05690495968</v>
      </c>
      <c r="DE78" s="5">
        <v>2.9492012864802453</v>
      </c>
      <c r="DF78" s="5">
        <v>-64.288578323182008</v>
      </c>
      <c r="DG78" s="5">
        <v>-1325.4641528791001</v>
      </c>
      <c r="DH78" s="5">
        <v>63.910017988512635</v>
      </c>
      <c r="DN78" s="5">
        <f t="array" ref="DN78:DY78">MMULT($N78:$S78,'support matrix 25x14,4,xy'!$N$15:$Y$20)/1000</f>
        <v>-114.75082858399298</v>
      </c>
      <c r="DO78" s="5">
        <v>919.3857175997598</v>
      </c>
      <c r="DP78" s="5">
        <v>16.525940553455452</v>
      </c>
      <c r="DQ78" s="5">
        <v>-66.596661597273027</v>
      </c>
      <c r="DR78" s="5">
        <v>1076.5194608562399</v>
      </c>
      <c r="DS78" s="5">
        <v>-43.660616213906962</v>
      </c>
      <c r="DT78" s="5">
        <v>-133.80304481538801</v>
      </c>
      <c r="DU78" s="5">
        <v>-1590.1334320269502</v>
      </c>
      <c r="DV78" s="5">
        <v>-23.157490212551753</v>
      </c>
      <c r="DW78" s="5">
        <v>-75.251282241346004</v>
      </c>
      <c r="DX78" s="5">
        <v>-1404.3158054543499</v>
      </c>
      <c r="DY78" s="5">
        <v>50.291789682387332</v>
      </c>
    </row>
    <row r="79" spans="1:129" x14ac:dyDescent="0.3">
      <c r="A79" s="5" t="s">
        <v>23</v>
      </c>
      <c r="B79" s="43" t="s">
        <v>24</v>
      </c>
      <c r="C79" s="9">
        <f t="shared" ref="C79:H79" si="43">1.279*C11+2*C38+(C20+$K$52*C29)</f>
        <v>-4892</v>
      </c>
      <c r="D79" s="9">
        <f t="shared" si="43"/>
        <v>1068.5603599999999</v>
      </c>
      <c r="E79" s="9">
        <f t="shared" si="43"/>
        <v>626.14102600000001</v>
      </c>
      <c r="F79" s="9">
        <f t="shared" si="43"/>
        <v>873.45880999999997</v>
      </c>
      <c r="G79" s="9">
        <f t="shared" si="43"/>
        <v>1340.1235749999998</v>
      </c>
      <c r="H79" s="9">
        <f t="shared" si="43"/>
        <v>0</v>
      </c>
      <c r="I79" s="9">
        <f t="shared" si="38"/>
        <v>-4892</v>
      </c>
      <c r="J79" s="9">
        <f t="shared" si="39"/>
        <v>0</v>
      </c>
      <c r="K79" s="9">
        <f t="shared" si="40"/>
        <v>626.14102600000001</v>
      </c>
      <c r="L79" s="9">
        <f t="shared" si="41"/>
        <v>1340.1235749999998</v>
      </c>
      <c r="M79" s="2"/>
      <c r="N79" s="9">
        <f>K77</f>
        <v>-720.04</v>
      </c>
      <c r="O79" s="9">
        <f>K78</f>
        <v>768.47435999999993</v>
      </c>
      <c r="P79" s="9">
        <f>K79</f>
        <v>626.14102600000001</v>
      </c>
      <c r="Q79" s="9">
        <f>K80</f>
        <v>0</v>
      </c>
      <c r="R79" s="9">
        <f>K81</f>
        <v>0</v>
      </c>
      <c r="S79" s="9">
        <f>K82</f>
        <v>0</v>
      </c>
      <c r="T79" s="11" t="s">
        <v>65</v>
      </c>
      <c r="U79" s="9">
        <f t="array" ref="U79:AR79">MMULT(N79:S79,'support matrix 17x36,8,xy'!N15:AK20)/1000</f>
        <v>65.049139951949996</v>
      </c>
      <c r="V79" s="9">
        <v>553.55831236127995</v>
      </c>
      <c r="W79" s="9">
        <v>-78.766434126344805</v>
      </c>
      <c r="X79" s="9">
        <v>82.527557099923982</v>
      </c>
      <c r="Y79" s="9">
        <v>-1648.0686638287402</v>
      </c>
      <c r="Z79" s="9">
        <v>-50.316158269940018</v>
      </c>
      <c r="AA79" s="9">
        <v>100.32287193586998</v>
      </c>
      <c r="AB79" s="9">
        <v>-2361.9292833420795</v>
      </c>
      <c r="AC79" s="9">
        <v>-103.00958066025599</v>
      </c>
      <c r="AD79" s="9">
        <v>120.19203936903399</v>
      </c>
      <c r="AE79" s="9">
        <v>-543.45427788967993</v>
      </c>
      <c r="AF79" s="9">
        <v>-80.757800315058404</v>
      </c>
      <c r="AG79" s="9">
        <v>115.602604080218</v>
      </c>
      <c r="AH79" s="9">
        <v>485.35166135778002</v>
      </c>
      <c r="AI79" s="9">
        <v>-78.809520123976398</v>
      </c>
      <c r="AJ79" s="9">
        <v>97.18942342458999</v>
      </c>
      <c r="AK79" s="9">
        <v>2032.5762807861197</v>
      </c>
      <c r="AL79" s="9">
        <v>-101.73620396706799</v>
      </c>
      <c r="AM79" s="9">
        <v>78.738916970362013</v>
      </c>
      <c r="AN79" s="9">
        <v>1324.0958234021998</v>
      </c>
      <c r="AO79" s="9">
        <v>-53.089606269080001</v>
      </c>
      <c r="AP79" s="9">
        <v>60.416821027025989</v>
      </c>
      <c r="AQ79" s="10">
        <v>-610.64739003457987</v>
      </c>
      <c r="AR79" s="9">
        <v>-79.648886279047204</v>
      </c>
      <c r="AX79" s="9">
        <f t="array" ref="AX79:BI79">MMULT(N79:S79,'support matrix 17x36,4,xy'!N15:Y20)/1000</f>
        <v>157.72420514318398</v>
      </c>
      <c r="AY79" s="9">
        <v>-1331.6700296170002</v>
      </c>
      <c r="AZ79" s="9">
        <v>-77.358434869615991</v>
      </c>
      <c r="BA79" s="9">
        <v>218.75002019001599</v>
      </c>
      <c r="BB79" s="9">
        <v>-2667.1133179985995</v>
      </c>
      <c r="BC79" s="9">
        <v>-236.25351218109597</v>
      </c>
      <c r="BD79" s="9">
        <v>202.085945123762</v>
      </c>
      <c r="BE79" s="9">
        <v>2281.42630551</v>
      </c>
      <c r="BF79" s="9">
        <v>-224.27357697419203</v>
      </c>
      <c r="BG79" s="9">
        <v>141.47339761739798</v>
      </c>
      <c r="BH79" s="9">
        <v>948.89036684919972</v>
      </c>
      <c r="BI79" s="9">
        <v>-88.242040164835984</v>
      </c>
      <c r="BO79" s="5">
        <f t="array" ref="BO79:BZ79">MMULT(N79:S79,'support matrix 17x24,4,xy'!N15:Y20)/1000</f>
        <v>224.81527976856603</v>
      </c>
      <c r="BP79" s="5">
        <v>-3066.1141302448</v>
      </c>
      <c r="BQ79" s="5">
        <v>-224.50526899784799</v>
      </c>
      <c r="BR79" s="5">
        <v>146.63378902092398</v>
      </c>
      <c r="BS79" s="5">
        <v>-933.32948457579994</v>
      </c>
      <c r="BT79" s="5">
        <v>-88.842307254276008</v>
      </c>
      <c r="BU79" s="5">
        <v>135.398405033834</v>
      </c>
      <c r="BV79" s="5">
        <v>585.87868660719982</v>
      </c>
      <c r="BW79" s="5">
        <v>-97.825705201840009</v>
      </c>
      <c r="BX79" s="5">
        <v>213.18524892924</v>
      </c>
      <c r="BY79" s="5">
        <v>2645.1608670596002</v>
      </c>
      <c r="BZ79" s="5">
        <v>-214.9676676986</v>
      </c>
      <c r="CF79" s="5">
        <f t="array" ref="CF79:CQ79">MMULT(N79:S79,'support matrix 17x24,4,no'!N15:Y20)/1000</f>
        <v>220.30216284404796</v>
      </c>
      <c r="CG79" s="5">
        <v>-3042.7563481673997</v>
      </c>
      <c r="CH79" s="5">
        <v>-259.57785793334</v>
      </c>
      <c r="CI79" s="5">
        <v>149.38608289376199</v>
      </c>
      <c r="CJ79" s="5">
        <v>-958.43248903879987</v>
      </c>
      <c r="CK79" s="5">
        <v>-53.584230808060006</v>
      </c>
      <c r="CL79" s="5">
        <v>139.39291652646199</v>
      </c>
      <c r="CM79" s="5">
        <v>556.80053596239998</v>
      </c>
      <c r="CN79" s="5">
        <v>-87.787064416740023</v>
      </c>
      <c r="CO79" s="5">
        <v>210.94443693572799</v>
      </c>
      <c r="CP79" s="5">
        <v>2675.8590118848001</v>
      </c>
      <c r="CQ79" s="5">
        <v>-225.18561143159999</v>
      </c>
      <c r="CW79" s="5">
        <f t="array" ref="CW79:DH79">MMULT($N79:$S79,'support matrix 14x14,4,xy'!$N$15:$Y$20)/1000</f>
        <v>224.29501828464799</v>
      </c>
      <c r="CX79" s="5">
        <v>-4483.7634837571995</v>
      </c>
      <c r="CY79" s="5">
        <v>-206.05706773506401</v>
      </c>
      <c r="CZ79" s="5">
        <v>142.24615936845797</v>
      </c>
      <c r="DA79" s="5">
        <v>-501.52529198599956</v>
      </c>
      <c r="DB79" s="5">
        <v>-106.893664848312</v>
      </c>
      <c r="DC79" s="5">
        <v>135.81673344247201</v>
      </c>
      <c r="DD79" s="5">
        <v>98.259450591399798</v>
      </c>
      <c r="DE79" s="5">
        <v>-111.98914326464001</v>
      </c>
      <c r="DF79" s="5">
        <v>217.675514645448</v>
      </c>
      <c r="DG79" s="5">
        <v>4118.5626498953998</v>
      </c>
      <c r="DH79" s="5">
        <v>-201.201150151984</v>
      </c>
      <c r="DN79" s="5">
        <f t="array" ref="DN79:DY79">MMULT($N79:$S79,'support matrix 25x14,4,xy'!$N$15:$Y$20)/1000</f>
        <v>214.95116566910599</v>
      </c>
      <c r="DO79" s="5">
        <v>-3499.7354642927999</v>
      </c>
      <c r="DP79" s="5">
        <v>-222.85458492597201</v>
      </c>
      <c r="DQ79" s="5">
        <v>155.94854416310599</v>
      </c>
      <c r="DR79" s="5">
        <v>-1486.9350785791994</v>
      </c>
      <c r="DS79" s="5">
        <v>-90.539556366976001</v>
      </c>
      <c r="DT79" s="5">
        <v>145.19425559527201</v>
      </c>
      <c r="DU79" s="5">
        <v>1113.6551253246005</v>
      </c>
      <c r="DV79" s="5">
        <v>-97.797017005624014</v>
      </c>
      <c r="DW79" s="5">
        <v>203.93225991354203</v>
      </c>
      <c r="DX79" s="5">
        <v>3104.5487422909991</v>
      </c>
      <c r="DY79" s="5">
        <v>-214.94986770142802</v>
      </c>
    </row>
    <row r="80" spans="1:129" x14ac:dyDescent="0.3">
      <c r="A80" s="5" t="s">
        <v>25</v>
      </c>
      <c r="B80" s="43" t="s">
        <v>25</v>
      </c>
      <c r="C80" s="9">
        <f t="shared" ref="C80:H80" si="44">1.279*C12+2*C39+(C21+$K$52*C30)</f>
        <v>421.42804999999998</v>
      </c>
      <c r="D80" s="9">
        <f t="shared" si="44"/>
        <v>0</v>
      </c>
      <c r="E80" s="9">
        <f t="shared" si="44"/>
        <v>0</v>
      </c>
      <c r="F80" s="9">
        <f t="shared" si="44"/>
        <v>0</v>
      </c>
      <c r="G80" s="9">
        <f t="shared" si="44"/>
        <v>0</v>
      </c>
      <c r="H80" s="9">
        <f t="shared" si="44"/>
        <v>1240.332887</v>
      </c>
      <c r="I80" s="9">
        <f t="shared" si="38"/>
        <v>1661.760937</v>
      </c>
      <c r="J80" s="9">
        <f t="shared" si="39"/>
        <v>95.800937000000005</v>
      </c>
      <c r="K80" s="9">
        <f t="shared" si="40"/>
        <v>0</v>
      </c>
      <c r="L80" s="9">
        <f t="shared" si="41"/>
        <v>0</v>
      </c>
      <c r="M80" s="2"/>
      <c r="N80" s="9"/>
      <c r="O80" s="9"/>
      <c r="P80" s="9"/>
      <c r="Q80" s="9"/>
      <c r="R80" s="9"/>
      <c r="S80" s="9"/>
      <c r="T80" s="11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10"/>
      <c r="AR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</row>
    <row r="81" spans="1:129" x14ac:dyDescent="0.3">
      <c r="A81" s="5" t="s">
        <v>26</v>
      </c>
      <c r="B81" s="43" t="s">
        <v>27</v>
      </c>
      <c r="C81" s="9">
        <f t="shared" ref="C81:H81" si="45">1.279*C13+2*C40+(C22+$K$52*C31)</f>
        <v>229.37800000000001</v>
      </c>
      <c r="D81" s="9">
        <f t="shared" si="45"/>
        <v>0</v>
      </c>
      <c r="E81" s="9">
        <f t="shared" si="45"/>
        <v>0</v>
      </c>
      <c r="F81" s="9">
        <f t="shared" si="45"/>
        <v>0</v>
      </c>
      <c r="G81" s="9">
        <f t="shared" si="45"/>
        <v>0</v>
      </c>
      <c r="H81" s="9">
        <f t="shared" si="45"/>
        <v>1299.1257999999998</v>
      </c>
      <c r="I81" s="9">
        <f t="shared" si="38"/>
        <v>1528.5037999999997</v>
      </c>
      <c r="J81" s="9">
        <f t="shared" si="39"/>
        <v>-37.456199999999995</v>
      </c>
      <c r="K81" s="9">
        <f t="shared" si="40"/>
        <v>0</v>
      </c>
      <c r="L81" s="9">
        <f t="shared" si="41"/>
        <v>0</v>
      </c>
      <c r="M81" s="2"/>
      <c r="N81" s="9">
        <f>L77</f>
        <v>2552.6400000000003</v>
      </c>
      <c r="O81" s="9">
        <f>L78</f>
        <v>2449.9244999999996</v>
      </c>
      <c r="P81" s="9">
        <f>L79</f>
        <v>1340.1235749999998</v>
      </c>
      <c r="Q81" s="9">
        <f>L80</f>
        <v>0</v>
      </c>
      <c r="R81" s="9">
        <f>L81</f>
        <v>0</v>
      </c>
      <c r="S81" s="9">
        <f>L82</f>
        <v>0</v>
      </c>
      <c r="T81" s="11" t="s">
        <v>66</v>
      </c>
      <c r="U81" s="9">
        <f t="array" ref="U81:AR81">MMULT(N81:S81,'support matrix 17x36,8,xy'!N15:AK20)/1000</f>
        <v>-367.729091369375</v>
      </c>
      <c r="V81" s="9">
        <v>944.81220852599995</v>
      </c>
      <c r="W81" s="9">
        <v>-166.36490652040999</v>
      </c>
      <c r="X81" s="9">
        <v>-331.33679935545001</v>
      </c>
      <c r="Y81" s="9">
        <v>6797.4795181232512</v>
      </c>
      <c r="Z81" s="9">
        <v>-248.05284675675</v>
      </c>
      <c r="AA81" s="9">
        <v>-292.26217098037506</v>
      </c>
      <c r="AB81" s="9">
        <v>5253.4288478640019</v>
      </c>
      <c r="AC81" s="9">
        <v>-82.61245243019998</v>
      </c>
      <c r="AD81" s="9">
        <v>-253.99756689032512</v>
      </c>
      <c r="AE81" s="9">
        <v>-1403.9783034909999</v>
      </c>
      <c r="AF81" s="9">
        <v>-170.89153043312999</v>
      </c>
      <c r="AG81" s="9">
        <v>-271.58898372252503</v>
      </c>
      <c r="AH81" s="9">
        <v>1176.2786483197499</v>
      </c>
      <c r="AI81" s="9">
        <v>-168.91596182635499</v>
      </c>
      <c r="AJ81" s="9">
        <v>-304.2205644063751</v>
      </c>
      <c r="AK81" s="9">
        <v>-6259.6590267585016</v>
      </c>
      <c r="AL81" s="9">
        <v>-68.334609351849949</v>
      </c>
      <c r="AM81" s="9">
        <v>-344.14562659772508</v>
      </c>
      <c r="AN81" s="9">
        <v>-7804.6393479475009</v>
      </c>
      <c r="AO81" s="9">
        <v>-257.93509079849997</v>
      </c>
      <c r="AP81" s="9">
        <v>-387.36053680142504</v>
      </c>
      <c r="AQ81" s="10">
        <v>-1153.55027148975</v>
      </c>
      <c r="AR81" s="9">
        <v>-177.00496783599002</v>
      </c>
      <c r="AX81" s="9">
        <f t="array" ref="AX81:BI81">MMULT(N81:S81,'support matrix 17x36,4,xy'!N15:Y20)/1000</f>
        <v>-669.29764823220012</v>
      </c>
      <c r="AY81" s="9">
        <v>7225.8204664124996</v>
      </c>
      <c r="AZ81" s="9">
        <v>-573.57831904219995</v>
      </c>
      <c r="BA81" s="9">
        <v>-548.3122101027999</v>
      </c>
      <c r="BB81" s="9">
        <v>4362.1898074425008</v>
      </c>
      <c r="BC81" s="9">
        <v>-89.414601820699929</v>
      </c>
      <c r="BD81" s="9">
        <v>-603.71318078022523</v>
      </c>
      <c r="BE81" s="9">
        <v>-5595.6494398750001</v>
      </c>
      <c r="BF81" s="9">
        <v>-59.521639816399954</v>
      </c>
      <c r="BG81" s="9">
        <v>-731.28898456027503</v>
      </c>
      <c r="BH81" s="9">
        <v>-8442.2608347349997</v>
      </c>
      <c r="BI81" s="9">
        <v>-617.62113948494994</v>
      </c>
      <c r="BO81" s="5">
        <f t="array" ref="BO81:BZ81">MMULT(N81:S81,'support matrix 17x24,4,xy'!N15:Y20)/1000</f>
        <v>-528.56806068967512</v>
      </c>
      <c r="BP81" s="5">
        <v>3591.4104043400002</v>
      </c>
      <c r="BQ81" s="5">
        <v>-123.17256971409992</v>
      </c>
      <c r="BR81" s="5">
        <v>-698.57766334295002</v>
      </c>
      <c r="BS81" s="5">
        <v>7999.7622790775004</v>
      </c>
      <c r="BT81" s="5">
        <v>-544.12332564795008</v>
      </c>
      <c r="BU81" s="5">
        <v>-750.04296623032519</v>
      </c>
      <c r="BV81" s="5">
        <v>-9302.4738040100001</v>
      </c>
      <c r="BW81" s="5">
        <v>-573.37194707800006</v>
      </c>
      <c r="BX81" s="5">
        <v>-575.42602832950013</v>
      </c>
      <c r="BY81" s="5">
        <v>-4738.4648678050007</v>
      </c>
      <c r="BZ81" s="5">
        <v>-99.455487567499944</v>
      </c>
      <c r="CF81" s="5">
        <f t="array" ref="CF81:CQ81">MMULT(N81:S81,'support matrix 17x24,4,no'!N15:Y20)/1000</f>
        <v>-556.25696423340014</v>
      </c>
      <c r="CG81" s="5">
        <v>3513.9830202325011</v>
      </c>
      <c r="CH81" s="5">
        <v>-90.015603009249901</v>
      </c>
      <c r="CI81" s="5">
        <v>-687.78193468022505</v>
      </c>
      <c r="CJ81" s="5">
        <v>8078.0596376650001</v>
      </c>
      <c r="CK81" s="5">
        <v>-582.65947533325004</v>
      </c>
      <c r="CL81" s="5">
        <v>-719.44829340897513</v>
      </c>
      <c r="CM81" s="5">
        <v>-9237.6668361700013</v>
      </c>
      <c r="CN81" s="5">
        <v>-688.63860687675003</v>
      </c>
      <c r="CO81" s="5">
        <v>-589.10175487740014</v>
      </c>
      <c r="CP81" s="5">
        <v>-4804.4098348400012</v>
      </c>
      <c r="CQ81" s="5">
        <v>21.203511455000086</v>
      </c>
      <c r="CW81" s="5">
        <f t="array" ref="CW81:DH81">MMULT($N81:$S81,'support matrix 14x14,4,xy'!$N$15:$Y$20)/1000</f>
        <v>-535.75505645089993</v>
      </c>
      <c r="CX81" s="5">
        <v>3278.4244648850022</v>
      </c>
      <c r="CY81" s="5">
        <v>-171.23980314129994</v>
      </c>
      <c r="CZ81" s="5">
        <v>-723.38250863952521</v>
      </c>
      <c r="DA81" s="5">
        <v>11809.934912425</v>
      </c>
      <c r="DB81" s="5">
        <v>-499.7941599179</v>
      </c>
      <c r="DC81" s="5">
        <v>-738.79495894510012</v>
      </c>
      <c r="DD81" s="5">
        <v>-13067.652686432501</v>
      </c>
      <c r="DE81" s="5">
        <v>-517.90036002800002</v>
      </c>
      <c r="DF81" s="5">
        <v>-554.68060944090018</v>
      </c>
      <c r="DG81" s="5">
        <v>-4470.6066916325017</v>
      </c>
      <c r="DH81" s="5">
        <v>-151.18925191279996</v>
      </c>
      <c r="DN81" s="5">
        <f t="array" ref="DN81:DY81">MMULT($N81:$S81,'support matrix 25x14,4,xy'!$N$15:$Y$20)/1000</f>
        <v>-557.20514689042511</v>
      </c>
      <c r="DO81" s="5">
        <v>5414.1325612400005</v>
      </c>
      <c r="DP81" s="5">
        <v>-123.35346992614997</v>
      </c>
      <c r="DQ81" s="5">
        <v>-687.81604256542505</v>
      </c>
      <c r="DR81" s="5">
        <v>9676.1242918600001</v>
      </c>
      <c r="DS81" s="5">
        <v>-551.81687793920003</v>
      </c>
      <c r="DT81" s="5">
        <v>-716.8740150351</v>
      </c>
      <c r="DU81" s="5">
        <v>-10923.6283921175</v>
      </c>
      <c r="DV81" s="5">
        <v>-554.47058390329994</v>
      </c>
      <c r="DW81" s="5">
        <v>-590.69240258547518</v>
      </c>
      <c r="DX81" s="5">
        <v>-6616.5284617375009</v>
      </c>
      <c r="DY81" s="5">
        <v>-110.48264323134994</v>
      </c>
    </row>
    <row r="82" spans="1:129" x14ac:dyDescent="0.3">
      <c r="A82" s="5" t="s">
        <v>27</v>
      </c>
      <c r="B82" s="43" t="s">
        <v>28</v>
      </c>
      <c r="C82" s="9">
        <f t="shared" ref="C82:H82" si="46">1.279*C14+2*C41+(C23+$K$52*C32)</f>
        <v>0</v>
      </c>
      <c r="D82" s="9">
        <f t="shared" si="46"/>
        <v>0</v>
      </c>
      <c r="E82" s="9">
        <f t="shared" si="46"/>
        <v>0</v>
      </c>
      <c r="F82" s="9">
        <f t="shared" si="46"/>
        <v>0</v>
      </c>
      <c r="G82" s="9">
        <f t="shared" si="46"/>
        <v>0</v>
      </c>
      <c r="H82" s="9">
        <f t="shared" si="46"/>
        <v>0</v>
      </c>
      <c r="I82" s="9">
        <f t="shared" si="38"/>
        <v>0</v>
      </c>
      <c r="J82" s="9">
        <f t="shared" si="39"/>
        <v>0</v>
      </c>
      <c r="K82" s="9">
        <f t="shared" si="40"/>
        <v>0</v>
      </c>
      <c r="L82" s="9">
        <f t="shared" si="41"/>
        <v>0</v>
      </c>
      <c r="M82" s="2"/>
      <c r="N82" s="2"/>
      <c r="O82" s="2"/>
      <c r="P82" s="2"/>
      <c r="Q82" s="2"/>
      <c r="R82" s="2"/>
      <c r="S82" s="2"/>
      <c r="T82" s="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3"/>
      <c r="AR82" s="12"/>
    </row>
    <row r="83" spans="1:129" x14ac:dyDescent="0.3">
      <c r="C83" s="3" t="s">
        <v>70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129" x14ac:dyDescent="0.3">
      <c r="A84" t="s">
        <v>67</v>
      </c>
      <c r="B84" s="2" t="s">
        <v>222</v>
      </c>
      <c r="C84" s="2"/>
      <c r="D84" s="2"/>
      <c r="E84" s="2"/>
      <c r="F84" s="2"/>
      <c r="G84" s="2"/>
      <c r="H84" s="2"/>
      <c r="I84" s="47" t="s">
        <v>7</v>
      </c>
      <c r="J84" s="47" t="s">
        <v>8</v>
      </c>
      <c r="K84" s="70" t="s">
        <v>9</v>
      </c>
      <c r="L84" s="70"/>
      <c r="M84" s="2"/>
      <c r="N84" s="2"/>
      <c r="O84" s="2"/>
      <c r="P84" s="2"/>
      <c r="Q84" s="2"/>
      <c r="R84" s="2"/>
      <c r="S84" s="2"/>
      <c r="T84" s="2"/>
    </row>
    <row r="85" spans="1:129" x14ac:dyDescent="0.3">
      <c r="A85" s="5" t="s">
        <v>10</v>
      </c>
      <c r="B85" s="5" t="s">
        <v>11</v>
      </c>
      <c r="C85" s="9" t="s">
        <v>12</v>
      </c>
      <c r="D85" s="9" t="s">
        <v>13</v>
      </c>
      <c r="E85" s="9" t="s">
        <v>14</v>
      </c>
      <c r="F85" s="9" t="s">
        <v>15</v>
      </c>
      <c r="G85" s="9" t="s">
        <v>16</v>
      </c>
      <c r="H85" s="9" t="s">
        <v>17</v>
      </c>
      <c r="I85" s="9"/>
      <c r="J85" s="9"/>
      <c r="K85" s="5" t="s">
        <v>19</v>
      </c>
      <c r="L85" s="5" t="s">
        <v>20</v>
      </c>
      <c r="M85" s="2"/>
      <c r="N85" s="5" t="s">
        <v>21</v>
      </c>
      <c r="O85" s="5" t="s">
        <v>22</v>
      </c>
      <c r="P85" s="5" t="s">
        <v>23</v>
      </c>
      <c r="Q85" s="5" t="s">
        <v>25</v>
      </c>
      <c r="R85" s="5" t="s">
        <v>26</v>
      </c>
      <c r="S85" s="5" t="s">
        <v>27</v>
      </c>
      <c r="T85" s="9"/>
      <c r="U85" s="9" t="s">
        <v>39</v>
      </c>
      <c r="V85" s="9" t="s">
        <v>40</v>
      </c>
      <c r="W85" s="9" t="s">
        <v>41</v>
      </c>
      <c r="X85" s="9" t="s">
        <v>42</v>
      </c>
      <c r="Y85" s="9" t="s">
        <v>43</v>
      </c>
      <c r="Z85" s="9" t="s">
        <v>44</v>
      </c>
      <c r="AA85" s="9" t="s">
        <v>45</v>
      </c>
      <c r="AB85" s="9" t="s">
        <v>46</v>
      </c>
      <c r="AC85" s="9" t="s">
        <v>47</v>
      </c>
      <c r="AD85" s="9" t="s">
        <v>48</v>
      </c>
      <c r="AE85" s="9" t="s">
        <v>49</v>
      </c>
      <c r="AF85" s="9" t="s">
        <v>50</v>
      </c>
      <c r="AG85" s="9" t="s">
        <v>51</v>
      </c>
      <c r="AH85" s="9" t="s">
        <v>52</v>
      </c>
      <c r="AI85" s="9" t="s">
        <v>53</v>
      </c>
      <c r="AJ85" s="9" t="s">
        <v>54</v>
      </c>
      <c r="AK85" s="9" t="s">
        <v>55</v>
      </c>
      <c r="AL85" s="9" t="s">
        <v>56</v>
      </c>
      <c r="AM85" s="9" t="s">
        <v>57</v>
      </c>
      <c r="AN85" s="9" t="s">
        <v>58</v>
      </c>
      <c r="AO85" s="9" t="s">
        <v>59</v>
      </c>
      <c r="AP85" s="9" t="s">
        <v>60</v>
      </c>
      <c r="AQ85" s="9" t="s">
        <v>61</v>
      </c>
      <c r="AR85" s="9" t="s">
        <v>62</v>
      </c>
      <c r="AX85" s="9" t="s">
        <v>39</v>
      </c>
      <c r="AY85" s="9" t="s">
        <v>40</v>
      </c>
      <c r="AZ85" s="9" t="s">
        <v>41</v>
      </c>
      <c r="BA85" s="9" t="s">
        <v>42</v>
      </c>
      <c r="BB85" s="9" t="s">
        <v>43</v>
      </c>
      <c r="BC85" s="9" t="s">
        <v>44</v>
      </c>
      <c r="BD85" s="9" t="s">
        <v>45</v>
      </c>
      <c r="BE85" s="9" t="s">
        <v>46</v>
      </c>
      <c r="BF85" s="9" t="s">
        <v>47</v>
      </c>
      <c r="BG85" s="9" t="s">
        <v>48</v>
      </c>
      <c r="BH85" s="9" t="s">
        <v>49</v>
      </c>
      <c r="BI85" s="9" t="s">
        <v>50</v>
      </c>
      <c r="BO85" s="9" t="s">
        <v>39</v>
      </c>
      <c r="BP85" s="9" t="s">
        <v>40</v>
      </c>
      <c r="BQ85" s="9" t="s">
        <v>41</v>
      </c>
      <c r="BR85" s="9" t="s">
        <v>42</v>
      </c>
      <c r="BS85" s="9" t="s">
        <v>43</v>
      </c>
      <c r="BT85" s="9" t="s">
        <v>44</v>
      </c>
      <c r="BU85" s="9" t="s">
        <v>45</v>
      </c>
      <c r="BV85" s="9" t="s">
        <v>46</v>
      </c>
      <c r="BW85" s="9" t="s">
        <v>47</v>
      </c>
      <c r="BX85" s="9" t="s">
        <v>48</v>
      </c>
      <c r="BY85" s="9" t="s">
        <v>49</v>
      </c>
      <c r="BZ85" s="9" t="s">
        <v>50</v>
      </c>
      <c r="CF85" s="9" t="s">
        <v>39</v>
      </c>
      <c r="CG85" s="9" t="s">
        <v>40</v>
      </c>
      <c r="CH85" s="9" t="s">
        <v>41</v>
      </c>
      <c r="CI85" s="9" t="s">
        <v>42</v>
      </c>
      <c r="CJ85" s="9" t="s">
        <v>43</v>
      </c>
      <c r="CK85" s="9" t="s">
        <v>44</v>
      </c>
      <c r="CL85" s="9" t="s">
        <v>45</v>
      </c>
      <c r="CM85" s="9" t="s">
        <v>46</v>
      </c>
      <c r="CN85" s="9" t="s">
        <v>47</v>
      </c>
      <c r="CO85" s="9" t="s">
        <v>48</v>
      </c>
      <c r="CP85" s="9" t="s">
        <v>49</v>
      </c>
      <c r="CQ85" s="9" t="s">
        <v>50</v>
      </c>
      <c r="CW85" s="9" t="s">
        <v>39</v>
      </c>
      <c r="CX85" s="9" t="s">
        <v>40</v>
      </c>
      <c r="CY85" s="9" t="s">
        <v>41</v>
      </c>
      <c r="CZ85" s="9" t="s">
        <v>42</v>
      </c>
      <c r="DA85" s="9" t="s">
        <v>43</v>
      </c>
      <c r="DB85" s="9" t="s">
        <v>44</v>
      </c>
      <c r="DC85" s="9" t="s">
        <v>45</v>
      </c>
      <c r="DD85" s="9" t="s">
        <v>46</v>
      </c>
      <c r="DE85" s="9" t="s">
        <v>47</v>
      </c>
      <c r="DF85" s="9" t="s">
        <v>48</v>
      </c>
      <c r="DG85" s="9" t="s">
        <v>49</v>
      </c>
      <c r="DH85" s="9" t="s">
        <v>50</v>
      </c>
      <c r="DN85" s="9" t="s">
        <v>39</v>
      </c>
      <c r="DO85" s="9" t="s">
        <v>40</v>
      </c>
      <c r="DP85" s="9" t="s">
        <v>41</v>
      </c>
      <c r="DQ85" s="9" t="s">
        <v>42</v>
      </c>
      <c r="DR85" s="9" t="s">
        <v>43</v>
      </c>
      <c r="DS85" s="9" t="s">
        <v>44</v>
      </c>
      <c r="DT85" s="9" t="s">
        <v>45</v>
      </c>
      <c r="DU85" s="9" t="s">
        <v>46</v>
      </c>
      <c r="DV85" s="9" t="s">
        <v>47</v>
      </c>
      <c r="DW85" s="9" t="s">
        <v>48</v>
      </c>
      <c r="DX85" s="9" t="s">
        <v>49</v>
      </c>
      <c r="DY85" s="9" t="s">
        <v>50</v>
      </c>
    </row>
    <row r="86" spans="1:129" x14ac:dyDescent="0.3">
      <c r="A86" s="5" t="s">
        <v>21</v>
      </c>
      <c r="B86" s="5" t="s">
        <v>21</v>
      </c>
      <c r="C86" s="9">
        <f>1.279*C9-2*C45+(C18+$K$52*C27)</f>
        <v>-1394.5</v>
      </c>
      <c r="D86" s="9">
        <f t="shared" ref="D86:H86" si="47">1.279*D9-2*D45+(D18+$K$52*D27)</f>
        <v>2231.4</v>
      </c>
      <c r="E86" s="9">
        <f t="shared" si="47"/>
        <v>-1020.5</v>
      </c>
      <c r="F86" s="9">
        <f t="shared" si="47"/>
        <v>710.88</v>
      </c>
      <c r="G86" s="9">
        <f t="shared" si="47"/>
        <v>-1379</v>
      </c>
      <c r="H86" s="9">
        <f t="shared" si="47"/>
        <v>851.6</v>
      </c>
      <c r="I86" s="9">
        <f t="shared" ref="I86:I91" si="48">C86+H86</f>
        <v>-542.9</v>
      </c>
      <c r="J86" s="9">
        <f t="shared" ref="J86:J91" si="49">1.279*C9-2*C45+1.279*H9-2*H45</f>
        <v>0</v>
      </c>
      <c r="K86" s="9">
        <f t="shared" ref="K86:K91" si="50">MIN(D86:G86)</f>
        <v>-1379</v>
      </c>
      <c r="L86" s="9">
        <f t="shared" ref="L86:L91" si="51">MAX(D86:G86)</f>
        <v>2231.4</v>
      </c>
      <c r="M86" s="2"/>
      <c r="N86" s="9">
        <f>I86</f>
        <v>-542.9</v>
      </c>
      <c r="O86" s="9">
        <f>I87</f>
        <v>998.5536699999999</v>
      </c>
      <c r="P86" s="9">
        <f>I88</f>
        <v>-7559.78</v>
      </c>
      <c r="Q86" s="9">
        <f>I89</f>
        <v>1661.760937</v>
      </c>
      <c r="R86" s="9">
        <f>I90</f>
        <v>1565.96</v>
      </c>
      <c r="S86" s="9">
        <f>I91</f>
        <v>0</v>
      </c>
      <c r="T86" s="9" t="s">
        <v>63</v>
      </c>
      <c r="U86" s="9">
        <f t="array" ref="U86:AR86">MMULT(N86:S86,'support matrix 17x36,8,xy'!N15:AK20)/1000</f>
        <v>-270.71069891185101</v>
      </c>
      <c r="V86" s="9">
        <v>-5702.8894597934795</v>
      </c>
      <c r="W86" s="9">
        <v>1208.2582191359745</v>
      </c>
      <c r="X86" s="9">
        <v>-52.476198111844191</v>
      </c>
      <c r="Y86" s="9">
        <v>-5373.0125014113992</v>
      </c>
      <c r="Z86" s="9">
        <v>1221.5604711952494</v>
      </c>
      <c r="AA86" s="9">
        <v>191.23645516966701</v>
      </c>
      <c r="AB86" s="9">
        <v>2219.351078269689</v>
      </c>
      <c r="AC86" s="9">
        <v>1183.5566379283007</v>
      </c>
      <c r="AD86" s="9">
        <v>420.63777618772201</v>
      </c>
      <c r="AE86" s="9">
        <v>5632.1513356673895</v>
      </c>
      <c r="AF86" s="9">
        <v>1229.1782571171491</v>
      </c>
      <c r="AG86" s="9">
        <v>-858.44870461185508</v>
      </c>
      <c r="AH86" s="9">
        <v>-6019.5580725317695</v>
      </c>
      <c r="AI86" s="9">
        <v>692.70269570618211</v>
      </c>
      <c r="AJ86" s="9">
        <v>-252.66763468170819</v>
      </c>
      <c r="AK86" s="9">
        <v>-2562.9659086698402</v>
      </c>
      <c r="AL86" s="9">
        <v>644.98342410568057</v>
      </c>
      <c r="AM86" s="9">
        <v>374.48379917855749</v>
      </c>
      <c r="AN86" s="9">
        <v>4967.0376443129799</v>
      </c>
      <c r="AO86" s="9">
        <v>672.66637288641186</v>
      </c>
      <c r="AP86" s="9">
        <v>990.8376044895931</v>
      </c>
      <c r="AQ86" s="9">
        <v>5841.3772052697504</v>
      </c>
      <c r="AR86" s="9">
        <v>706.81427143456631</v>
      </c>
      <c r="AX86" s="9">
        <f t="array" ref="AX86:BI86">MMULT(N86:S86,'support matrix 17x36,4,xy'!N15:Y20)/1000</f>
        <v>-333.30891630553504</v>
      </c>
      <c r="AY86" s="9">
        <v>-8532.2537487397876</v>
      </c>
      <c r="AZ86" s="9">
        <v>2253.8640565355722</v>
      </c>
      <c r="BA86" s="9">
        <v>625.37345599977095</v>
      </c>
      <c r="BB86" s="9">
        <v>5308.671391389089</v>
      </c>
      <c r="BC86" s="9">
        <v>2173.8629628775584</v>
      </c>
      <c r="BD86" s="9">
        <v>-987.79855787554607</v>
      </c>
      <c r="BE86" s="9">
        <v>-6089.9180557856689</v>
      </c>
      <c r="BF86" s="9">
        <v>1502.6580420791954</v>
      </c>
      <c r="BG86" s="9">
        <v>1238.6295877349801</v>
      </c>
      <c r="BH86" s="9">
        <v>8314.9582946330702</v>
      </c>
      <c r="BI86" s="9">
        <v>1629.3247613988685</v>
      </c>
      <c r="BO86" s="5">
        <f t="array" ref="BO86:BZ86">MMULT(N86:S86,'support matrix 17x24,4,xy'!N15:Y20)/1000</f>
        <v>744.32472480290005</v>
      </c>
      <c r="BP86" s="5">
        <v>9399.7341200949013</v>
      </c>
      <c r="BQ86" s="5">
        <v>2518.1904272162783</v>
      </c>
      <c r="BR86" s="5">
        <v>-456.55817041419414</v>
      </c>
      <c r="BS86" s="5">
        <v>-12625.558408448449</v>
      </c>
      <c r="BT86" s="5">
        <v>2604.7537903043294</v>
      </c>
      <c r="BU86" s="5">
        <v>1562.8430640467611</v>
      </c>
      <c r="BV86" s="5">
        <v>12291.046959691228</v>
      </c>
      <c r="BW86" s="5">
        <v>1267.3060460769834</v>
      </c>
      <c r="BX86" s="5">
        <v>-1307.6994876908341</v>
      </c>
      <c r="BY86" s="5">
        <v>-10064.52233380098</v>
      </c>
      <c r="BZ86" s="5">
        <v>1169.5298362577757</v>
      </c>
      <c r="CF86" s="5">
        <f t="array" ref="CF86:CQ86">MMULT(N86:S86,'support matrix 17x24,4,no'!N15:Y20)/1000</f>
        <v>811.76807213667712</v>
      </c>
      <c r="CG86" s="5">
        <v>9492.6451372108622</v>
      </c>
      <c r="CH86" s="5">
        <v>2496.9687464171993</v>
      </c>
      <c r="CI86" s="5">
        <v>-516.14170726708392</v>
      </c>
      <c r="CJ86" s="5">
        <v>-12718.759101276299</v>
      </c>
      <c r="CK86" s="5">
        <v>2636.6113167687349</v>
      </c>
      <c r="CL86" s="5">
        <v>1492.6569597631369</v>
      </c>
      <c r="CM86" s="5">
        <v>12262.092586215882</v>
      </c>
      <c r="CN86" s="5">
        <v>1258.8703291035724</v>
      </c>
      <c r="CO86" s="5">
        <v>-1245.3941826327298</v>
      </c>
      <c r="CP86" s="5">
        <v>-10033.766328613739</v>
      </c>
      <c r="CQ86" s="5">
        <v>1167.2383503104932</v>
      </c>
      <c r="CW86" s="5">
        <f t="array" ref="CW86:DH86">MMULT($N86:$S86,'support matrix 14x14,4,xy'!$N$15:$Y$20)/1000</f>
        <v>1081.6708499864189</v>
      </c>
      <c r="CX86" s="5">
        <v>19099.826745631999</v>
      </c>
      <c r="CY86" s="5">
        <v>3218.0048831911245</v>
      </c>
      <c r="CZ86" s="5">
        <v>-802.87564942619406</v>
      </c>
      <c r="DA86" s="5">
        <v>-23068.418210801399</v>
      </c>
      <c r="DB86" s="5">
        <v>3356.553283254922</v>
      </c>
      <c r="DC86" s="5">
        <v>1968.0879318169571</v>
      </c>
      <c r="DD86" s="5">
        <v>22766.334386274804</v>
      </c>
      <c r="DE86" s="5">
        <v>529.93998210848008</v>
      </c>
      <c r="DF86" s="5">
        <v>-1703.9961211571822</v>
      </c>
      <c r="DG86" s="5">
        <v>-19796.120429475002</v>
      </c>
      <c r="DH86" s="5">
        <v>455.28184978371252</v>
      </c>
      <c r="DN86" s="5">
        <f t="array" ref="DN86:DY86">MMULT($N86:$S86,'support matrix 25x14,4,xy'!$N$15:$Y$20)/1000</f>
        <v>951.44287737400703</v>
      </c>
      <c r="DO86" s="5">
        <v>8405.4515592257612</v>
      </c>
      <c r="DP86" s="5">
        <v>2403.5827249405356</v>
      </c>
      <c r="DQ86" s="5">
        <v>-653.86043237127296</v>
      </c>
      <c r="DR86" s="5">
        <v>-12374.903736959759</v>
      </c>
      <c r="DS86" s="5">
        <v>2501.3368750412928</v>
      </c>
      <c r="DT86" s="5">
        <v>1555.1215867286119</v>
      </c>
      <c r="DU86" s="5">
        <v>12290.43306682305</v>
      </c>
      <c r="DV86" s="5">
        <v>1361.4527422654483</v>
      </c>
      <c r="DW86" s="5">
        <v>-1309.8381091113458</v>
      </c>
      <c r="DX86" s="5">
        <v>-9319.5089139523498</v>
      </c>
      <c r="DY86" s="5">
        <v>1293.4232891027871</v>
      </c>
    </row>
    <row r="87" spans="1:129" x14ac:dyDescent="0.3">
      <c r="A87" s="5" t="s">
        <v>22</v>
      </c>
      <c r="B87" s="5" t="s">
        <v>23</v>
      </c>
      <c r="C87" s="9">
        <f t="shared" ref="C87:H87" si="52">1.279*C10-2*C46+(C19+$K$52*C28)</f>
        <v>703.47557999999992</v>
      </c>
      <c r="D87" s="9">
        <f t="shared" si="52"/>
        <v>821.62959999999987</v>
      </c>
      <c r="E87" s="9">
        <f t="shared" si="52"/>
        <v>768.47435999999993</v>
      </c>
      <c r="F87" s="9">
        <f t="shared" si="52"/>
        <v>1784.7166</v>
      </c>
      <c r="G87" s="9">
        <f t="shared" si="52"/>
        <v>2449.9244999999996</v>
      </c>
      <c r="H87" s="9">
        <f t="shared" si="52"/>
        <v>295.07808999999997</v>
      </c>
      <c r="I87" s="9">
        <f t="shared" si="48"/>
        <v>998.5536699999999</v>
      </c>
      <c r="J87" s="9">
        <f t="shared" si="49"/>
        <v>998.5536699999999</v>
      </c>
      <c r="K87" s="9">
        <f t="shared" si="50"/>
        <v>768.47435999999993</v>
      </c>
      <c r="L87" s="9">
        <f t="shared" si="51"/>
        <v>2449.9244999999996</v>
      </c>
      <c r="M87" s="2"/>
      <c r="N87" s="9">
        <f>J86</f>
        <v>0</v>
      </c>
      <c r="O87" s="9">
        <f>J87</f>
        <v>998.5536699999999</v>
      </c>
      <c r="P87" s="9">
        <f>J88</f>
        <v>-2667.78</v>
      </c>
      <c r="Q87" s="9">
        <f>J89</f>
        <v>95.800937000000005</v>
      </c>
      <c r="R87" s="9">
        <f>J90</f>
        <v>0</v>
      </c>
      <c r="S87" s="9">
        <f>J91</f>
        <v>0</v>
      </c>
      <c r="T87" s="9" t="s">
        <v>64</v>
      </c>
      <c r="U87" s="9">
        <f t="array" ref="U87:AR87">MMULT(N87:S87,'support matrix 17x36,8,xy'!N15:AK20)/1000</f>
        <v>116.625017008149</v>
      </c>
      <c r="V87" s="9">
        <v>-2340.9718840134806</v>
      </c>
      <c r="W87" s="9">
        <v>335.54588977497463</v>
      </c>
      <c r="X87" s="9">
        <v>40.552037464155809</v>
      </c>
      <c r="Y87" s="9">
        <v>-1695.9414424434001</v>
      </c>
      <c r="Z87" s="9">
        <v>329.44531963524958</v>
      </c>
      <c r="AA87" s="9">
        <v>-34.422326230332999</v>
      </c>
      <c r="AB87" s="9">
        <v>1296.5295088096902</v>
      </c>
      <c r="AC87" s="9">
        <v>326.03229209630092</v>
      </c>
      <c r="AD87" s="9">
        <v>-110.38710897227801</v>
      </c>
      <c r="AE87" s="9">
        <v>2240.95738924739</v>
      </c>
      <c r="AF87" s="9">
        <v>340.61757590094913</v>
      </c>
      <c r="AG87" s="9">
        <v>-117.42346049185502</v>
      </c>
      <c r="AH87" s="9">
        <v>-2332.4064614317704</v>
      </c>
      <c r="AI87" s="9">
        <v>337.49795847318211</v>
      </c>
      <c r="AJ87" s="9">
        <v>-41.742374145708197</v>
      </c>
      <c r="AK87" s="9">
        <v>-1686.1345952178403</v>
      </c>
      <c r="AL87" s="9">
        <v>331.89030857768063</v>
      </c>
      <c r="AM87" s="9">
        <v>35.467611598557511</v>
      </c>
      <c r="AN87" s="9">
        <v>1287.2206181649799</v>
      </c>
      <c r="AO87" s="9">
        <v>324.63457264241185</v>
      </c>
      <c r="AP87" s="9">
        <v>111.33330028959301</v>
      </c>
      <c r="AQ87" s="9">
        <v>2232.2158804697501</v>
      </c>
      <c r="AR87" s="9">
        <v>342.08936747856637</v>
      </c>
      <c r="AX87" s="9">
        <f t="array" ref="AX87:BI87">MMULT(N87:S87,'support matrix 17x36,4,xy'!N15:Y20)/1000</f>
        <v>133.91877409446502</v>
      </c>
      <c r="AY87" s="9">
        <v>-3039.2041144597897</v>
      </c>
      <c r="AZ87" s="9">
        <v>664.92678870637246</v>
      </c>
      <c r="BA87" s="9">
        <v>-113.81218668022902</v>
      </c>
      <c r="BB87" s="9">
        <v>2539.7175831890904</v>
      </c>
      <c r="BC87" s="9">
        <v>665.59133412235849</v>
      </c>
      <c r="BD87" s="9">
        <v>-135.64343939554601</v>
      </c>
      <c r="BE87" s="9">
        <v>-3029.4472563056697</v>
      </c>
      <c r="BF87" s="9">
        <v>669.58875649599554</v>
      </c>
      <c r="BG87" s="9">
        <v>115.53785053498001</v>
      </c>
      <c r="BH87" s="9">
        <v>2530.3901031130699</v>
      </c>
      <c r="BI87" s="9">
        <v>667.64644239626887</v>
      </c>
      <c r="BO87" s="5">
        <f t="array" ref="BO87:BZ87">MMULT(N87:S87,'support matrix 17x24,4,xy'!N15:Y20)/1000</f>
        <v>-156.0071714771</v>
      </c>
      <c r="BP87" s="5">
        <v>4142.6207738949006</v>
      </c>
      <c r="BQ87" s="5">
        <v>663.51749853347849</v>
      </c>
      <c r="BR87" s="5">
        <v>172.497650425806</v>
      </c>
      <c r="BS87" s="5">
        <v>-4642.2794232884507</v>
      </c>
      <c r="BT87" s="5">
        <v>669.06747126952939</v>
      </c>
      <c r="BU87" s="5">
        <v>157.19080868676102</v>
      </c>
      <c r="BV87" s="5">
        <v>4108.550709651231</v>
      </c>
      <c r="BW87" s="5">
        <v>664.01995241218367</v>
      </c>
      <c r="BX87" s="5">
        <v>-173.681387490834</v>
      </c>
      <c r="BY87" s="5">
        <v>-4607.7025227209806</v>
      </c>
      <c r="BZ87" s="5">
        <v>671.17517764017578</v>
      </c>
      <c r="CF87" s="5">
        <f t="array" ref="CF87:CQ87">MMULT(N87:S87,'support matrix 17x24,4,no'!N15:Y20)/1000</f>
        <v>-132.33332014332302</v>
      </c>
      <c r="CG87" s="5">
        <v>4138.0879412108607</v>
      </c>
      <c r="CH87" s="5">
        <v>650.99821223519916</v>
      </c>
      <c r="CI87" s="5">
        <v>147.62753757291603</v>
      </c>
      <c r="CJ87" s="5">
        <v>-4638.1084534362999</v>
      </c>
      <c r="CK87" s="5">
        <v>684.31019561513506</v>
      </c>
      <c r="CL87" s="5">
        <v>133.251228563137</v>
      </c>
      <c r="CM87" s="5">
        <v>4137.5630888558817</v>
      </c>
      <c r="CN87" s="5">
        <v>644.88339514237248</v>
      </c>
      <c r="CO87" s="5">
        <v>-148.54544599273001</v>
      </c>
      <c r="CP87" s="5">
        <v>-4635.81948309374</v>
      </c>
      <c r="CQ87" s="5">
        <v>687.5615192072936</v>
      </c>
      <c r="CW87" s="5">
        <f t="array" ref="CW87:DH87">MMULT($N87:$S87,'support matrix 14x14,4,xy'!$N$15:$Y$20)/1000</f>
        <v>-170.69303793358102</v>
      </c>
      <c r="CX87" s="5">
        <v>8066.047338184002</v>
      </c>
      <c r="CY87" s="5">
        <v>655.65428301472434</v>
      </c>
      <c r="CZ87" s="5">
        <v>180.878721693806</v>
      </c>
      <c r="DA87" s="5">
        <v>-8564.9447227894034</v>
      </c>
      <c r="DB87" s="5">
        <v>678.79696863848176</v>
      </c>
      <c r="DC87" s="5">
        <v>168.95350885695703</v>
      </c>
      <c r="DD87" s="5">
        <v>8140.3872954907993</v>
      </c>
      <c r="DE87" s="5">
        <v>665.01743183848032</v>
      </c>
      <c r="DF87" s="5">
        <v>-179.14186039718203</v>
      </c>
      <c r="DG87" s="5">
        <v>-8640.0240152549995</v>
      </c>
      <c r="DH87" s="5">
        <v>668.31131641251284</v>
      </c>
      <c r="DN87" s="5">
        <f t="array" ref="DN87:DY87">MMULT($N87:$S87,'support matrix 25x14,4,xy'!$N$15:$Y$20)/1000</f>
        <v>-116.314079385993</v>
      </c>
      <c r="DO87" s="5">
        <v>3934.3202456257609</v>
      </c>
      <c r="DP87" s="5">
        <v>664.46590109145563</v>
      </c>
      <c r="DQ87" s="5">
        <v>133.76458702872702</v>
      </c>
      <c r="DR87" s="5">
        <v>-4433.7967913597595</v>
      </c>
      <c r="DS87" s="5">
        <v>673.94074911809321</v>
      </c>
      <c r="DT87" s="5">
        <v>114.38619848861201</v>
      </c>
      <c r="DU87" s="5">
        <v>3924.090728823051</v>
      </c>
      <c r="DV87" s="5">
        <v>656.72985581544833</v>
      </c>
      <c r="DW87" s="5">
        <v>-131.83937391134603</v>
      </c>
      <c r="DX87" s="5">
        <v>-4423.1578675523506</v>
      </c>
      <c r="DY87" s="5">
        <v>672.64349234638735</v>
      </c>
    </row>
    <row r="88" spans="1:129" x14ac:dyDescent="0.3">
      <c r="A88" s="5" t="s">
        <v>23</v>
      </c>
      <c r="B88" s="43" t="s">
        <v>24</v>
      </c>
      <c r="C88" s="9">
        <f t="shared" ref="C88:H88" si="53">1.279*C11-2*C47+(C20+$K$52*C29)</f>
        <v>-5166.9799999999996</v>
      </c>
      <c r="D88" s="9">
        <f t="shared" si="53"/>
        <v>1068.5603599999999</v>
      </c>
      <c r="E88" s="9">
        <f t="shared" si="53"/>
        <v>626.14102600000001</v>
      </c>
      <c r="F88" s="9">
        <f t="shared" si="53"/>
        <v>873.45880999999997</v>
      </c>
      <c r="G88" s="9">
        <f t="shared" si="53"/>
        <v>1340.1235749999998</v>
      </c>
      <c r="H88" s="9">
        <f t="shared" si="53"/>
        <v>-2392.8000000000002</v>
      </c>
      <c r="I88" s="9">
        <f t="shared" si="48"/>
        <v>-7559.78</v>
      </c>
      <c r="J88" s="9">
        <f t="shared" si="49"/>
        <v>-2667.78</v>
      </c>
      <c r="K88" s="9">
        <f t="shared" si="50"/>
        <v>626.14102600000001</v>
      </c>
      <c r="L88" s="9">
        <f t="shared" si="51"/>
        <v>1340.1235749999998</v>
      </c>
      <c r="M88" s="2"/>
      <c r="N88" s="9">
        <f>K86</f>
        <v>-1379</v>
      </c>
      <c r="O88" s="9">
        <f>K87</f>
        <v>768.47435999999993</v>
      </c>
      <c r="P88" s="9">
        <f>K88</f>
        <v>626.14102600000001</v>
      </c>
      <c r="Q88" s="9">
        <f>K89</f>
        <v>0</v>
      </c>
      <c r="R88" s="9">
        <f>K90</f>
        <v>0</v>
      </c>
      <c r="S88" s="9">
        <f>K91</f>
        <v>0</v>
      </c>
      <c r="T88" s="9" t="s">
        <v>65</v>
      </c>
      <c r="U88" s="9">
        <f t="array" ref="U88:AR88">MMULT(N88:S88,'support matrix 17x36,8,xy'!N15:AK20)/1000</f>
        <v>147.08307035194997</v>
      </c>
      <c r="V88" s="9">
        <v>586.62163036127993</v>
      </c>
      <c r="W88" s="9">
        <v>-79.077430298344794</v>
      </c>
      <c r="X88" s="9">
        <v>164.62079389992402</v>
      </c>
      <c r="Y88" s="9">
        <v>-3336.9172478287401</v>
      </c>
      <c r="Z88" s="9">
        <v>-27.46276650994001</v>
      </c>
      <c r="AA88" s="9">
        <v>182.25795833587003</v>
      </c>
      <c r="AB88" s="9">
        <v>-4048.1420273420799</v>
      </c>
      <c r="AC88" s="9">
        <v>-125.45705306025599</v>
      </c>
      <c r="AD88" s="9">
        <v>202.91787776903399</v>
      </c>
      <c r="AE88" s="9">
        <v>-510.22358404967991</v>
      </c>
      <c r="AF88" s="9">
        <v>-81.122936640658395</v>
      </c>
      <c r="AG88" s="9">
        <v>198.71722888021799</v>
      </c>
      <c r="AH88" s="9">
        <v>457.68522575778002</v>
      </c>
      <c r="AI88" s="9">
        <v>-78.727354401576406</v>
      </c>
      <c r="AJ88" s="9">
        <v>179.31560822458999</v>
      </c>
      <c r="AK88" s="9">
        <v>3713.6491367861199</v>
      </c>
      <c r="AL88" s="9">
        <v>-125.512798687068</v>
      </c>
      <c r="AM88" s="9">
        <v>160.93099777036201</v>
      </c>
      <c r="AN88" s="9">
        <v>3009.6496074021998</v>
      </c>
      <c r="AO88" s="9">
        <v>-30.121555469080004</v>
      </c>
      <c r="AP88" s="9">
        <v>143.15583862702601</v>
      </c>
      <c r="AQ88" s="10">
        <v>-640.87124939457999</v>
      </c>
      <c r="AR88" s="9">
        <v>-78.651748007047203</v>
      </c>
      <c r="AX88" s="9">
        <f t="array" ref="AX88:BI88">MMULT(N88:S88,'support matrix 17x36,4,xy'!N15:Y20)/1000</f>
        <v>321.23194994318402</v>
      </c>
      <c r="AY88" s="9">
        <v>-2985.9891096170004</v>
      </c>
      <c r="AZ88" s="9">
        <v>-10.895729269615986</v>
      </c>
      <c r="BA88" s="9">
        <v>383.80632099001599</v>
      </c>
      <c r="BB88" s="9">
        <v>-4320.5757499985993</v>
      </c>
      <c r="BC88" s="9">
        <v>-304.02754818109599</v>
      </c>
      <c r="BD88" s="9">
        <v>367.45854672376208</v>
      </c>
      <c r="BE88" s="9">
        <v>3935.7453855099998</v>
      </c>
      <c r="BF88" s="9">
        <v>-291.18437537419203</v>
      </c>
      <c r="BG88" s="9">
        <v>306.49016081739796</v>
      </c>
      <c r="BH88" s="9">
        <v>2602.3527988492001</v>
      </c>
      <c r="BI88" s="9">
        <v>-20.013321764835972</v>
      </c>
      <c r="BO88" s="5">
        <f t="array" ref="BO88:BZ88">MMULT(N88:S88,'support matrix 17x24,4,xy'!N15:Y20)/1000</f>
        <v>388.46140616856599</v>
      </c>
      <c r="BP88" s="5">
        <v>-4733.0193462447996</v>
      </c>
      <c r="BQ88" s="5">
        <v>-282.69473179784802</v>
      </c>
      <c r="BR88" s="5">
        <v>310.71482902092401</v>
      </c>
      <c r="BS88" s="5">
        <v>-2574.9306365757993</v>
      </c>
      <c r="BT88" s="5">
        <v>-31.192532694276014</v>
      </c>
      <c r="BU88" s="5">
        <v>301.66719223383393</v>
      </c>
      <c r="BV88" s="5">
        <v>2252.7839026071997</v>
      </c>
      <c r="BW88" s="5">
        <v>-39.913005601840005</v>
      </c>
      <c r="BX88" s="5">
        <v>378.14270572923999</v>
      </c>
      <c r="BY88" s="5">
        <v>4286.762019059599</v>
      </c>
      <c r="BZ88" s="5">
        <v>-272.34067905860002</v>
      </c>
      <c r="CF88" s="5">
        <f t="array" ref="CF88:CQ88">MMULT(N88:S88,'support matrix 17x24,4,no'!N15:Y20)/1000</f>
        <v>386.62366684404799</v>
      </c>
      <c r="CG88" s="5">
        <v>-4689.1679081673992</v>
      </c>
      <c r="CH88" s="5">
        <v>-337.33513793334004</v>
      </c>
      <c r="CI88" s="5">
        <v>312.41278689376202</v>
      </c>
      <c r="CJ88" s="5">
        <v>-2621.3839450388</v>
      </c>
      <c r="CK88" s="5">
        <v>24.542066791939984</v>
      </c>
      <c r="CL88" s="5">
        <v>302.35372452646203</v>
      </c>
      <c r="CM88" s="5">
        <v>2203.2779919623999</v>
      </c>
      <c r="CN88" s="5">
        <v>-9.9572988167400176</v>
      </c>
      <c r="CO88" s="5">
        <v>377.58224173572802</v>
      </c>
      <c r="CP88" s="5">
        <v>4338.7445718847994</v>
      </c>
      <c r="CQ88" s="5">
        <v>-303.3843946316</v>
      </c>
      <c r="CW88" s="5">
        <f t="array" ref="CW88:DH88">MMULT($N88:$S88,'support matrix 14x14,4,xy'!$N$15:$Y$20)/1000</f>
        <v>388.34311028464805</v>
      </c>
      <c r="CX88" s="5">
        <v>-6588.6135157572007</v>
      </c>
      <c r="CY88" s="5">
        <v>-250.018925175064</v>
      </c>
      <c r="CZ88" s="5">
        <v>308.23159376845803</v>
      </c>
      <c r="DA88" s="5">
        <v>-2607.6932439859993</v>
      </c>
      <c r="DB88" s="5">
        <v>-62.730824608311991</v>
      </c>
      <c r="DC88" s="5">
        <v>300.99164704247198</v>
      </c>
      <c r="DD88" s="5">
        <v>2203.1753785914007</v>
      </c>
      <c r="DE88" s="5">
        <v>-67.752499504639999</v>
      </c>
      <c r="DF88" s="5">
        <v>381.42048504544806</v>
      </c>
      <c r="DG88" s="5">
        <v>6224.6647058953995</v>
      </c>
      <c r="DH88" s="5">
        <v>-245.63877671198401</v>
      </c>
      <c r="DN88" s="5">
        <f t="array" ref="DN88:DY88">MMULT($N88:$S88,'support matrix 25x14,4,xy'!$N$15:$Y$20)/1000</f>
        <v>379.61868006910601</v>
      </c>
      <c r="DO88" s="5">
        <v>-5609.3959042928</v>
      </c>
      <c r="DP88" s="5">
        <v>-280.30864836597198</v>
      </c>
      <c r="DQ88" s="5">
        <v>321.327735363106</v>
      </c>
      <c r="DR88" s="5">
        <v>-3589.1492705791998</v>
      </c>
      <c r="DS88" s="5">
        <v>-32.377110926975988</v>
      </c>
      <c r="DT88" s="5">
        <v>309.69044039527205</v>
      </c>
      <c r="DU88" s="5">
        <v>3223.3155653246004</v>
      </c>
      <c r="DV88" s="5">
        <v>-42.734319405624021</v>
      </c>
      <c r="DW88" s="5">
        <v>368.33619031354203</v>
      </c>
      <c r="DX88" s="5">
        <v>5206.7629342910004</v>
      </c>
      <c r="DY88" s="5">
        <v>-270.720947301428</v>
      </c>
    </row>
    <row r="89" spans="1:129" x14ac:dyDescent="0.3">
      <c r="A89" s="5" t="s">
        <v>25</v>
      </c>
      <c r="B89" s="43" t="s">
        <v>25</v>
      </c>
      <c r="C89" s="9">
        <f t="shared" ref="C89:H89" si="54">1.279*C12-2*C48+(C21+$K$52*C30)</f>
        <v>421.42804999999998</v>
      </c>
      <c r="D89" s="9">
        <f t="shared" si="54"/>
        <v>0</v>
      </c>
      <c r="E89" s="9">
        <f t="shared" si="54"/>
        <v>0</v>
      </c>
      <c r="F89" s="9">
        <f t="shared" si="54"/>
        <v>0</v>
      </c>
      <c r="G89" s="9">
        <f t="shared" si="54"/>
        <v>0</v>
      </c>
      <c r="H89" s="9">
        <f t="shared" si="54"/>
        <v>1240.332887</v>
      </c>
      <c r="I89" s="9">
        <f t="shared" si="48"/>
        <v>1661.760937</v>
      </c>
      <c r="J89" s="9">
        <f t="shared" si="49"/>
        <v>95.800937000000005</v>
      </c>
      <c r="K89" s="9">
        <f t="shared" si="50"/>
        <v>0</v>
      </c>
      <c r="L89" s="9">
        <f t="shared" si="51"/>
        <v>0</v>
      </c>
      <c r="M89" s="2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10"/>
      <c r="AR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</row>
    <row r="90" spans="1:129" x14ac:dyDescent="0.3">
      <c r="A90" s="5" t="s">
        <v>26</v>
      </c>
      <c r="B90" s="43" t="s">
        <v>27</v>
      </c>
      <c r="C90" s="9">
        <f t="shared" ref="C90:H90" si="55">1.279*C13-2*C49+(C22+$K$52*C31)</f>
        <v>283.36</v>
      </c>
      <c r="D90" s="9">
        <f t="shared" si="55"/>
        <v>0</v>
      </c>
      <c r="E90" s="9">
        <f t="shared" si="55"/>
        <v>0</v>
      </c>
      <c r="F90" s="9">
        <f t="shared" si="55"/>
        <v>0</v>
      </c>
      <c r="G90" s="9">
        <f t="shared" si="55"/>
        <v>0</v>
      </c>
      <c r="H90" s="9">
        <f t="shared" si="55"/>
        <v>1282.5999999999999</v>
      </c>
      <c r="I90" s="9">
        <f t="shared" si="48"/>
        <v>1565.96</v>
      </c>
      <c r="J90" s="9">
        <f t="shared" si="49"/>
        <v>0</v>
      </c>
      <c r="K90" s="9">
        <f t="shared" si="50"/>
        <v>0</v>
      </c>
      <c r="L90" s="9">
        <f t="shared" si="51"/>
        <v>0</v>
      </c>
      <c r="M90" s="2"/>
      <c r="N90" s="9">
        <f>L86</f>
        <v>2231.4</v>
      </c>
      <c r="O90" s="9">
        <f>L87</f>
        <v>2449.9244999999996</v>
      </c>
      <c r="P90" s="9">
        <f>L88</f>
        <v>1340.1235749999998</v>
      </c>
      <c r="Q90" s="9">
        <f>L89</f>
        <v>0</v>
      </c>
      <c r="R90" s="9">
        <f>L90</f>
        <v>0</v>
      </c>
      <c r="S90" s="9">
        <f>L91</f>
        <v>0</v>
      </c>
      <c r="T90" s="9" t="s">
        <v>66</v>
      </c>
      <c r="U90" s="9">
        <f t="array" ref="U90:AR90">MMULT(N90:S90,'support matrix 17x36,8,xy'!N15:AK20)/1000</f>
        <v>-327.73792376937496</v>
      </c>
      <c r="V90" s="9">
        <v>960.93042552599991</v>
      </c>
      <c r="W90" s="9">
        <v>-166.51651573840996</v>
      </c>
      <c r="X90" s="9">
        <v>-291.31672015545007</v>
      </c>
      <c r="Y90" s="9">
        <v>5974.1735221232511</v>
      </c>
      <c r="Z90" s="9">
        <v>-236.91192231674998</v>
      </c>
      <c r="AA90" s="9">
        <v>-252.31918938037504</v>
      </c>
      <c r="AB90" s="9">
        <v>4431.4078118640018</v>
      </c>
      <c r="AC90" s="9">
        <v>-93.555493030199983</v>
      </c>
      <c r="AD90" s="9">
        <v>-213.66909729032503</v>
      </c>
      <c r="AE90" s="9">
        <v>-1387.7784915309999</v>
      </c>
      <c r="AF90" s="9">
        <v>-171.06953272952998</v>
      </c>
      <c r="AG90" s="9">
        <v>-231.07098252252501</v>
      </c>
      <c r="AH90" s="9">
        <v>1162.7913869197498</v>
      </c>
      <c r="AI90" s="9">
        <v>-168.87590641075496</v>
      </c>
      <c r="AJ90" s="9">
        <v>-264.18442320637502</v>
      </c>
      <c r="AK90" s="9">
        <v>-5440.1436627584999</v>
      </c>
      <c r="AL90" s="9">
        <v>-79.925591031849962</v>
      </c>
      <c r="AM90" s="9">
        <v>-304.07736139772499</v>
      </c>
      <c r="AN90" s="9">
        <v>-6982.9395519475001</v>
      </c>
      <c r="AO90" s="9">
        <v>-246.73827059849998</v>
      </c>
      <c r="AP90" s="9">
        <v>-347.02564240142505</v>
      </c>
      <c r="AQ90" s="10">
        <v>-1168.2842653297498</v>
      </c>
      <c r="AR90" s="9">
        <v>-176.51886746798999</v>
      </c>
      <c r="AX90" s="9">
        <f t="array" ref="AX90:BI90">MMULT(N90:S90,'support matrix 17x36,4,xy'!N15:Y20)/1000</f>
        <v>-589.58836703219993</v>
      </c>
      <c r="AY90" s="9">
        <v>6419.3474464125002</v>
      </c>
      <c r="AZ90" s="9">
        <v>-541.17805264219987</v>
      </c>
      <c r="BA90" s="9">
        <v>-467.84801490279995</v>
      </c>
      <c r="BB90" s="9">
        <v>3556.1343994425001</v>
      </c>
      <c r="BC90" s="9">
        <v>-122.45413582069997</v>
      </c>
      <c r="BD90" s="9">
        <v>-523.09479038022516</v>
      </c>
      <c r="BE90" s="9">
        <v>-4789.1764198749997</v>
      </c>
      <c r="BF90" s="9">
        <v>-92.140349416399957</v>
      </c>
      <c r="BG90" s="9">
        <v>-650.84406376027493</v>
      </c>
      <c r="BH90" s="9">
        <v>-7636.2054267349995</v>
      </c>
      <c r="BI90" s="9">
        <v>-584.35994988494997</v>
      </c>
      <c r="BO90" s="5">
        <f t="array" ref="BO90:BZ90">MMULT(N90:S90,'support matrix 17x24,4,xy'!N15:Y20)/1000</f>
        <v>-448.79131908967508</v>
      </c>
      <c r="BP90" s="5">
        <v>2778.8017003400005</v>
      </c>
      <c r="BQ90" s="5">
        <v>-151.53966791409994</v>
      </c>
      <c r="BR90" s="5">
        <v>-618.58890334294995</v>
      </c>
      <c r="BS90" s="5">
        <v>7199.4891910774995</v>
      </c>
      <c r="BT90" s="5">
        <v>-516.01932300794999</v>
      </c>
      <c r="BU90" s="5">
        <v>-668.98768943032508</v>
      </c>
      <c r="BV90" s="5">
        <v>-8489.8651000099999</v>
      </c>
      <c r="BW90" s="5">
        <v>-545.13976967799999</v>
      </c>
      <c r="BX90" s="5">
        <v>-495.01001912950005</v>
      </c>
      <c r="BY90" s="5">
        <v>-3938.1917798049994</v>
      </c>
      <c r="BZ90" s="5">
        <v>-127.42456940749997</v>
      </c>
      <c r="CF90" s="5">
        <f t="array" ref="CF90:CQ90">MMULT(N90:S90,'support matrix 17x24,4,no'!N15:Y20)/1000</f>
        <v>-475.17598823340006</v>
      </c>
      <c r="CG90" s="5">
        <v>2711.3648802325006</v>
      </c>
      <c r="CH90" s="5">
        <v>-127.92192300924991</v>
      </c>
      <c r="CI90" s="5">
        <v>-608.30715868022503</v>
      </c>
      <c r="CJ90" s="5">
        <v>7267.3783736649993</v>
      </c>
      <c r="CK90" s="5">
        <v>-544.57326093324991</v>
      </c>
      <c r="CL90" s="5">
        <v>-640.00564140897507</v>
      </c>
      <c r="CM90" s="5">
        <v>-8435.0165721700014</v>
      </c>
      <c r="CN90" s="5">
        <v>-650.69695047674986</v>
      </c>
      <c r="CO90" s="5">
        <v>-507.8665836774</v>
      </c>
      <c r="CP90" s="5">
        <v>-3993.7606948400003</v>
      </c>
      <c r="CQ90" s="5">
        <v>-16.91803934499994</v>
      </c>
      <c r="CW90" s="5">
        <f t="array" ref="CW90:DH90">MMULT($N90:$S90,'support matrix 14x14,4,xy'!$N$15:$Y$20)/1000</f>
        <v>-455.78235845090001</v>
      </c>
      <c r="CX90" s="5">
        <v>2252.3196568849999</v>
      </c>
      <c r="CY90" s="5">
        <v>-192.67100850129998</v>
      </c>
      <c r="CZ90" s="5">
        <v>-642.46536503952507</v>
      </c>
      <c r="DA90" s="5">
        <v>10783.187624425</v>
      </c>
      <c r="DB90" s="5">
        <v>-478.26497635789997</v>
      </c>
      <c r="DC90" s="5">
        <v>-658.27294054510003</v>
      </c>
      <c r="DD90" s="5">
        <v>-12041.515754432499</v>
      </c>
      <c r="DE90" s="5">
        <v>-496.33519758799997</v>
      </c>
      <c r="DF90" s="5">
        <v>-474.85568184090005</v>
      </c>
      <c r="DG90" s="5">
        <v>-3443.891527632501</v>
      </c>
      <c r="DH90" s="5">
        <v>-172.85239255279998</v>
      </c>
      <c r="DN90" s="5">
        <f t="array" ref="DN90:DY90">MMULT($N90:$S90,'support matrix 25x14,4,xy'!$N$15:$Y$20)/1000</f>
        <v>-476.93048329042506</v>
      </c>
      <c r="DO90" s="5">
        <v>4385.6827012400008</v>
      </c>
      <c r="DP90" s="5">
        <v>-151.36206428614997</v>
      </c>
      <c r="DQ90" s="5">
        <v>-607.19443976542493</v>
      </c>
      <c r="DR90" s="5">
        <v>8651.3044438600009</v>
      </c>
      <c r="DS90" s="5">
        <v>-523.46295057919997</v>
      </c>
      <c r="DT90" s="5">
        <v>-636.68287383509994</v>
      </c>
      <c r="DU90" s="5">
        <v>-9895.1785321175012</v>
      </c>
      <c r="DV90" s="5">
        <v>-527.62776950329999</v>
      </c>
      <c r="DW90" s="5">
        <v>-510.54623498547505</v>
      </c>
      <c r="DX90" s="5">
        <v>-5591.7086137375009</v>
      </c>
      <c r="DY90" s="5">
        <v>-137.67079063134994</v>
      </c>
    </row>
    <row r="91" spans="1:129" x14ac:dyDescent="0.3">
      <c r="A91" s="5" t="s">
        <v>27</v>
      </c>
      <c r="B91" s="43" t="s">
        <v>28</v>
      </c>
      <c r="C91" s="9">
        <f t="shared" ref="C91:H91" si="56">1.279*C14-2*C50+(C23+$K$52*C32)</f>
        <v>0</v>
      </c>
      <c r="D91" s="9">
        <f t="shared" si="56"/>
        <v>0</v>
      </c>
      <c r="E91" s="9">
        <f t="shared" si="56"/>
        <v>0</v>
      </c>
      <c r="F91" s="9">
        <f t="shared" si="56"/>
        <v>0</v>
      </c>
      <c r="G91" s="9">
        <f t="shared" si="56"/>
        <v>0</v>
      </c>
      <c r="H91" s="9">
        <f t="shared" si="56"/>
        <v>0</v>
      </c>
      <c r="I91" s="9">
        <f t="shared" si="48"/>
        <v>0</v>
      </c>
      <c r="J91" s="9">
        <f t="shared" si="49"/>
        <v>0</v>
      </c>
      <c r="K91" s="9">
        <f t="shared" si="50"/>
        <v>0</v>
      </c>
      <c r="L91" s="9">
        <f t="shared" si="51"/>
        <v>0</v>
      </c>
      <c r="M91" s="2"/>
      <c r="N91" s="2"/>
      <c r="O91" s="2"/>
      <c r="P91" s="2"/>
      <c r="Q91" s="2"/>
      <c r="R91" s="2"/>
      <c r="S91" s="2"/>
      <c r="T91" s="2"/>
      <c r="AQ91" s="8"/>
    </row>
    <row r="92" spans="1:129" x14ac:dyDescent="0.3"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129" x14ac:dyDescent="0.3">
      <c r="A93" t="s">
        <v>67</v>
      </c>
      <c r="B93" s="2" t="s">
        <v>71</v>
      </c>
      <c r="C93" s="2"/>
      <c r="D93" s="2"/>
      <c r="E93" s="2"/>
      <c r="F93" s="2"/>
      <c r="G93" s="2"/>
      <c r="H93" s="2"/>
      <c r="I93" s="47" t="s">
        <v>7</v>
      </c>
      <c r="J93" s="47" t="s">
        <v>8</v>
      </c>
      <c r="K93" s="70" t="s">
        <v>9</v>
      </c>
      <c r="L93" s="70"/>
      <c r="M93" s="2"/>
      <c r="N93" s="2"/>
      <c r="O93" s="2"/>
      <c r="P93" s="2"/>
      <c r="Q93" s="2"/>
      <c r="R93" s="2"/>
      <c r="S93" s="2"/>
      <c r="T93" s="2"/>
    </row>
    <row r="94" spans="1:129" x14ac:dyDescent="0.3">
      <c r="A94" s="5" t="s">
        <v>10</v>
      </c>
      <c r="B94" s="5" t="s">
        <v>11</v>
      </c>
      <c r="C94" s="9" t="s">
        <v>12</v>
      </c>
      <c r="D94" s="9" t="s">
        <v>13</v>
      </c>
      <c r="E94" s="9" t="s">
        <v>14</v>
      </c>
      <c r="F94" s="9" t="s">
        <v>15</v>
      </c>
      <c r="G94" s="9" t="s">
        <v>16</v>
      </c>
      <c r="H94" s="9" t="s">
        <v>17</v>
      </c>
      <c r="I94" s="9"/>
      <c r="J94" s="9"/>
      <c r="K94" s="5" t="s">
        <v>19</v>
      </c>
      <c r="L94" s="5" t="s">
        <v>20</v>
      </c>
      <c r="M94" s="2"/>
      <c r="N94" s="5" t="s">
        <v>21</v>
      </c>
      <c r="O94" s="5" t="s">
        <v>22</v>
      </c>
      <c r="P94" s="5" t="s">
        <v>23</v>
      </c>
      <c r="Q94" s="5" t="s">
        <v>25</v>
      </c>
      <c r="R94" s="5" t="s">
        <v>26</v>
      </c>
      <c r="S94" s="5" t="s">
        <v>27</v>
      </c>
      <c r="T94" s="9"/>
      <c r="U94" s="9" t="s">
        <v>39</v>
      </c>
      <c r="V94" s="9" t="s">
        <v>40</v>
      </c>
      <c r="W94" s="9" t="s">
        <v>41</v>
      </c>
      <c r="X94" s="9" t="s">
        <v>42</v>
      </c>
      <c r="Y94" s="9" t="s">
        <v>43</v>
      </c>
      <c r="Z94" s="9" t="s">
        <v>44</v>
      </c>
      <c r="AA94" s="9" t="s">
        <v>45</v>
      </c>
      <c r="AB94" s="9" t="s">
        <v>46</v>
      </c>
      <c r="AC94" s="9" t="s">
        <v>47</v>
      </c>
      <c r="AD94" s="9" t="s">
        <v>48</v>
      </c>
      <c r="AE94" s="9" t="s">
        <v>49</v>
      </c>
      <c r="AF94" s="9" t="s">
        <v>50</v>
      </c>
      <c r="AG94" s="9" t="s">
        <v>51</v>
      </c>
      <c r="AH94" s="9" t="s">
        <v>52</v>
      </c>
      <c r="AI94" s="9" t="s">
        <v>53</v>
      </c>
      <c r="AJ94" s="9" t="s">
        <v>54</v>
      </c>
      <c r="AK94" s="9" t="s">
        <v>55</v>
      </c>
      <c r="AL94" s="9" t="s">
        <v>56</v>
      </c>
      <c r="AM94" s="9" t="s">
        <v>57</v>
      </c>
      <c r="AN94" s="9" t="s">
        <v>58</v>
      </c>
      <c r="AO94" s="9" t="s">
        <v>59</v>
      </c>
      <c r="AP94" s="9" t="s">
        <v>60</v>
      </c>
      <c r="AQ94" s="9" t="s">
        <v>61</v>
      </c>
      <c r="AR94" s="9" t="s">
        <v>62</v>
      </c>
      <c r="AX94" s="9" t="s">
        <v>39</v>
      </c>
      <c r="AY94" s="9" t="s">
        <v>40</v>
      </c>
      <c r="AZ94" s="9" t="s">
        <v>41</v>
      </c>
      <c r="BA94" s="9" t="s">
        <v>42</v>
      </c>
      <c r="BB94" s="9" t="s">
        <v>43</v>
      </c>
      <c r="BC94" s="9" t="s">
        <v>44</v>
      </c>
      <c r="BD94" s="9" t="s">
        <v>45</v>
      </c>
      <c r="BE94" s="9" t="s">
        <v>46</v>
      </c>
      <c r="BF94" s="9" t="s">
        <v>47</v>
      </c>
      <c r="BG94" s="9" t="s">
        <v>48</v>
      </c>
      <c r="BH94" s="9" t="s">
        <v>49</v>
      </c>
      <c r="BI94" s="9" t="s">
        <v>50</v>
      </c>
      <c r="BO94" s="9" t="s">
        <v>39</v>
      </c>
      <c r="BP94" s="9" t="s">
        <v>40</v>
      </c>
      <c r="BQ94" s="9" t="s">
        <v>41</v>
      </c>
      <c r="BR94" s="9" t="s">
        <v>42</v>
      </c>
      <c r="BS94" s="9" t="s">
        <v>43</v>
      </c>
      <c r="BT94" s="9" t="s">
        <v>44</v>
      </c>
      <c r="BU94" s="9" t="s">
        <v>45</v>
      </c>
      <c r="BV94" s="9" t="s">
        <v>46</v>
      </c>
      <c r="BW94" s="9" t="s">
        <v>47</v>
      </c>
      <c r="BX94" s="9" t="s">
        <v>48</v>
      </c>
      <c r="BY94" s="9" t="s">
        <v>49</v>
      </c>
      <c r="BZ94" s="9" t="s">
        <v>50</v>
      </c>
      <c r="CF94" s="9" t="s">
        <v>39</v>
      </c>
      <c r="CG94" s="9" t="s">
        <v>40</v>
      </c>
      <c r="CH94" s="9" t="s">
        <v>41</v>
      </c>
      <c r="CI94" s="9" t="s">
        <v>42</v>
      </c>
      <c r="CJ94" s="9" t="s">
        <v>43</v>
      </c>
      <c r="CK94" s="9" t="s">
        <v>44</v>
      </c>
      <c r="CL94" s="9" t="s">
        <v>45</v>
      </c>
      <c r="CM94" s="9" t="s">
        <v>46</v>
      </c>
      <c r="CN94" s="9" t="s">
        <v>47</v>
      </c>
      <c r="CO94" s="9" t="s">
        <v>48</v>
      </c>
      <c r="CP94" s="9" t="s">
        <v>49</v>
      </c>
      <c r="CQ94" s="9" t="s">
        <v>50</v>
      </c>
      <c r="CW94" s="9" t="s">
        <v>39</v>
      </c>
      <c r="CX94" s="9" t="s">
        <v>40</v>
      </c>
      <c r="CY94" s="9" t="s">
        <v>41</v>
      </c>
      <c r="CZ94" s="9" t="s">
        <v>42</v>
      </c>
      <c r="DA94" s="9" t="s">
        <v>43</v>
      </c>
      <c r="DB94" s="9" t="s">
        <v>44</v>
      </c>
      <c r="DC94" s="9" t="s">
        <v>45</v>
      </c>
      <c r="DD94" s="9" t="s">
        <v>46</v>
      </c>
      <c r="DE94" s="9" t="s">
        <v>47</v>
      </c>
      <c r="DF94" s="9" t="s">
        <v>48</v>
      </c>
      <c r="DG94" s="9" t="s">
        <v>49</v>
      </c>
      <c r="DH94" s="9" t="s">
        <v>50</v>
      </c>
      <c r="DN94" s="9" t="s">
        <v>39</v>
      </c>
      <c r="DO94" s="9" t="s">
        <v>40</v>
      </c>
      <c r="DP94" s="9" t="s">
        <v>41</v>
      </c>
      <c r="DQ94" s="9" t="s">
        <v>42</v>
      </c>
      <c r="DR94" s="9" t="s">
        <v>43</v>
      </c>
      <c r="DS94" s="9" t="s">
        <v>44</v>
      </c>
      <c r="DT94" s="9" t="s">
        <v>45</v>
      </c>
      <c r="DU94" s="9" t="s">
        <v>46</v>
      </c>
      <c r="DV94" s="9" t="s">
        <v>47</v>
      </c>
      <c r="DW94" s="9" t="s">
        <v>48</v>
      </c>
      <c r="DX94" s="9" t="s">
        <v>49</v>
      </c>
      <c r="DY94" s="9" t="s">
        <v>50</v>
      </c>
    </row>
    <row r="95" spans="1:129" x14ac:dyDescent="0.3">
      <c r="A95" s="5" t="s">
        <v>21</v>
      </c>
      <c r="B95" s="5" t="s">
        <v>21</v>
      </c>
      <c r="C95" s="9">
        <f t="shared" ref="C95:H100" si="57">0.821*C9+2*C36</f>
        <v>275.04000000000002</v>
      </c>
      <c r="D95" s="9">
        <f t="shared" si="57"/>
        <v>321.24</v>
      </c>
      <c r="E95" s="9">
        <f t="shared" si="57"/>
        <v>300.45999999999998</v>
      </c>
      <c r="F95" s="9">
        <f t="shared" si="57"/>
        <v>697.78</v>
      </c>
      <c r="G95" s="9">
        <f t="shared" si="57"/>
        <v>957.86</v>
      </c>
      <c r="H95" s="9">
        <f t="shared" si="57"/>
        <v>115.37</v>
      </c>
      <c r="I95" s="9">
        <f t="shared" ref="I95:I100" si="58">C95+H95</f>
        <v>390.41</v>
      </c>
      <c r="J95" s="9">
        <f>I95</f>
        <v>390.41</v>
      </c>
      <c r="K95" s="9">
        <f t="shared" ref="K95:K100" si="59">MIN(D95:G95)</f>
        <v>300.45999999999998</v>
      </c>
      <c r="L95" s="9">
        <f t="shared" ref="L95:L100" si="60">MAX(D95:G95)</f>
        <v>957.86</v>
      </c>
      <c r="M95" s="2"/>
      <c r="N95" s="9">
        <f>I95</f>
        <v>390.41</v>
      </c>
      <c r="O95" s="9">
        <f>I96</f>
        <v>640.97932999999989</v>
      </c>
      <c r="P95" s="9">
        <f>I97</f>
        <v>0</v>
      </c>
      <c r="Q95" s="9">
        <f>I98</f>
        <v>61.495362999999998</v>
      </c>
      <c r="R95" s="9">
        <f>I99</f>
        <v>-37.456199999999995</v>
      </c>
      <c r="S95" s="9">
        <f>I100</f>
        <v>0</v>
      </c>
      <c r="T95" s="9" t="s">
        <v>63</v>
      </c>
      <c r="U95" s="9">
        <f t="array" ref="U95:AR95">MMULT(N95:S95,'support matrix 17x36,8,xy'!N15:AK20)/1000</f>
        <v>-32.934403611048999</v>
      </c>
      <c r="V95" s="9">
        <v>-20.322333338919996</v>
      </c>
      <c r="W95" s="9">
        <v>-5.8875246689345992</v>
      </c>
      <c r="X95" s="9">
        <v>-42.282158149735814</v>
      </c>
      <c r="Y95" s="9">
        <v>887.69840303736021</v>
      </c>
      <c r="Z95" s="9">
        <v>-18.674747131199499</v>
      </c>
      <c r="AA95" s="9">
        <v>-51.560689838366997</v>
      </c>
      <c r="AB95" s="9">
        <v>845.89434616161009</v>
      </c>
      <c r="AC95" s="9">
        <v>5.5753316346091006</v>
      </c>
      <c r="AD95" s="9">
        <v>-60.630029909922008</v>
      </c>
      <c r="AE95" s="9">
        <v>-73.603950710790002</v>
      </c>
      <c r="AF95" s="9">
        <v>-6.4313160289631384</v>
      </c>
      <c r="AG95" s="9">
        <v>-34.697461376645009</v>
      </c>
      <c r="AH95" s="9">
        <v>22.535510397770004</v>
      </c>
      <c r="AI95" s="9">
        <v>6.3636419787078982</v>
      </c>
      <c r="AJ95" s="9">
        <v>-44.553508885471807</v>
      </c>
      <c r="AK95" s="9">
        <v>-1108.7849908312201</v>
      </c>
      <c r="AL95" s="9">
        <v>22.043834362259403</v>
      </c>
      <c r="AM95" s="9">
        <v>-55.930055205307504</v>
      </c>
      <c r="AN95" s="9">
        <v>-1151.7530487660399</v>
      </c>
      <c r="AO95" s="9">
        <v>-8.3357983795918003</v>
      </c>
      <c r="AP95" s="9">
        <v>-67.821300012893019</v>
      </c>
      <c r="AQ95" s="9">
        <v>-42.627454377749991</v>
      </c>
      <c r="AR95" s="9">
        <v>5.3458554818036985</v>
      </c>
      <c r="AX95" s="9">
        <f t="array" ref="AX95:BI95">MMULT(N95:S95,'support matrix 17x36,4,xy'!N15:Y20)/1000</f>
        <v>-72.521587728965002</v>
      </c>
      <c r="AY95" s="9">
        <v>852.93172598139006</v>
      </c>
      <c r="AZ95" s="9">
        <v>-43.304976615321486</v>
      </c>
      <c r="BA95" s="9">
        <v>-108.08305570887099</v>
      </c>
      <c r="BB95" s="9">
        <v>786.15878610690993</v>
      </c>
      <c r="BC95" s="9">
        <v>28.387717150597563</v>
      </c>
      <c r="BD95" s="9">
        <v>-84.342163835853995</v>
      </c>
      <c r="BE95" s="9">
        <v>-1100.03249381873</v>
      </c>
      <c r="BF95" s="9">
        <v>51.346416072250463</v>
      </c>
      <c r="BG95" s="9">
        <v>-125.45864764698</v>
      </c>
      <c r="BH95" s="9">
        <v>-1180.0309759324698</v>
      </c>
      <c r="BI95" s="9">
        <v>-36.433061015003354</v>
      </c>
      <c r="BO95" s="5">
        <f t="array" ref="BO95:BZ95">MMULT(N95:S95,'support matrix 17x24,4,xy'!N15:Y20)/1000</f>
        <v>-113.65695841690001</v>
      </c>
      <c r="BP95" s="5">
        <v>771.91986179610001</v>
      </c>
      <c r="BQ95" s="5">
        <v>14.9565909533806</v>
      </c>
      <c r="BR95" s="5">
        <v>-69.57403181640602</v>
      </c>
      <c r="BS95" s="5">
        <v>867.68625950364992</v>
      </c>
      <c r="BT95" s="5">
        <v>-46.861260750760309</v>
      </c>
      <c r="BU95" s="5">
        <v>-130.40830380286101</v>
      </c>
      <c r="BV95" s="5">
        <v>-1207.7466666800301</v>
      </c>
      <c r="BW95" s="5">
        <v>-21.618171811339561</v>
      </c>
      <c r="BX95" s="5">
        <v>-76.76724052376602</v>
      </c>
      <c r="BY95" s="5">
        <v>-1072.8323748264202</v>
      </c>
      <c r="BZ95" s="5">
        <v>53.522905706652288</v>
      </c>
      <c r="CF95" s="5">
        <f t="array" ref="CF95:CQ95">MMULT(N95:S95,'support matrix 17x24,4,no'!N15:Y20)/1000</f>
        <v>-116.77062658237701</v>
      </c>
      <c r="CG95" s="5">
        <v>757.70551000914008</v>
      </c>
      <c r="CH95" s="5">
        <v>15.873285769385859</v>
      </c>
      <c r="CI95" s="5">
        <v>-69.961806862516013</v>
      </c>
      <c r="CJ95" s="5">
        <v>881.83554047109988</v>
      </c>
      <c r="CK95" s="5">
        <v>-48.487164482226923</v>
      </c>
      <c r="CL95" s="5">
        <v>-126.80652406283701</v>
      </c>
      <c r="CM95" s="5">
        <v>-1193.7834041250796</v>
      </c>
      <c r="CN95" s="5">
        <v>-43.779758686311396</v>
      </c>
      <c r="CO95" s="5">
        <v>-76.863234292270008</v>
      </c>
      <c r="CP95" s="5">
        <v>-1086.7305665618601</v>
      </c>
      <c r="CQ95" s="5">
        <v>76.394011961152458</v>
      </c>
      <c r="CW95" s="5">
        <f t="array" ref="CW95:DH95">MMULT($N95:$S95,'support matrix 14x14,4,xy'!$N$15:$Y$20)/1000</f>
        <v>-125.401885442319</v>
      </c>
      <c r="CX95" s="5">
        <v>977.45984642643998</v>
      </c>
      <c r="CY95" s="5">
        <v>-9.7811690720573274</v>
      </c>
      <c r="CZ95" s="5">
        <v>-64.633507764406005</v>
      </c>
      <c r="DA95" s="5">
        <v>1197.1783987935403</v>
      </c>
      <c r="DB95" s="5">
        <v>-57.097521011456152</v>
      </c>
      <c r="DC95" s="5">
        <v>-136.27525246265699</v>
      </c>
      <c r="DD95" s="5">
        <v>-1517.9947490212801</v>
      </c>
      <c r="DE95" s="5">
        <v>4.4801225289947473</v>
      </c>
      <c r="DF95" s="5">
        <v>-64.095450230617999</v>
      </c>
      <c r="DG95" s="5">
        <v>-1297.6102668691001</v>
      </c>
      <c r="DH95" s="5">
        <v>62.39856749302335</v>
      </c>
      <c r="DN95" s="5">
        <f t="array" ref="DN95:DY95">MMULT($N95:$S95,'support matrix 25x14,4,xy'!$N$15:$Y$20)/1000</f>
        <v>-118.20086208270699</v>
      </c>
      <c r="DO95" s="5">
        <v>1039.60746697224</v>
      </c>
      <c r="DP95" s="5">
        <v>17.996426617969455</v>
      </c>
      <c r="DQ95" s="5">
        <v>-68.254878037427005</v>
      </c>
      <c r="DR95" s="5">
        <v>1135.1563963517601</v>
      </c>
      <c r="DS95" s="5">
        <v>-45.095791090597039</v>
      </c>
      <c r="DT95" s="5">
        <v>-130.37053781381201</v>
      </c>
      <c r="DU95" s="5">
        <v>-1470.1653484780502</v>
      </c>
      <c r="DV95" s="5">
        <v>-21.811379660773252</v>
      </c>
      <c r="DW95" s="5">
        <v>-73.575539304054018</v>
      </c>
      <c r="DX95" s="5">
        <v>-1345.57180961465</v>
      </c>
      <c r="DY95" s="5">
        <v>48.910368525979663</v>
      </c>
    </row>
    <row r="96" spans="1:129" x14ac:dyDescent="0.3">
      <c r="A96" s="5" t="s">
        <v>22</v>
      </c>
      <c r="B96" s="5" t="s">
        <v>23</v>
      </c>
      <c r="C96" s="9">
        <f t="shared" si="57"/>
        <v>451.56641999999994</v>
      </c>
      <c r="D96" s="9">
        <f t="shared" si="57"/>
        <v>527.41039999999998</v>
      </c>
      <c r="E96" s="9">
        <f t="shared" si="57"/>
        <v>493.28964000000002</v>
      </c>
      <c r="F96" s="9">
        <f t="shared" si="57"/>
        <v>1145.6233999999999</v>
      </c>
      <c r="G96" s="9">
        <f t="shared" si="57"/>
        <v>1572.6254999999999</v>
      </c>
      <c r="H96" s="9">
        <f t="shared" si="57"/>
        <v>189.41290999999998</v>
      </c>
      <c r="I96" s="9">
        <f t="shared" si="58"/>
        <v>640.97932999999989</v>
      </c>
      <c r="J96" s="9">
        <f t="shared" ref="J96:J100" si="61">I96</f>
        <v>640.97932999999989</v>
      </c>
      <c r="K96" s="9">
        <f t="shared" si="59"/>
        <v>493.28964000000002</v>
      </c>
      <c r="L96" s="9">
        <f t="shared" si="60"/>
        <v>1572.6254999999999</v>
      </c>
      <c r="M96" s="2"/>
      <c r="N96" s="9">
        <f>J95</f>
        <v>390.41</v>
      </c>
      <c r="O96" s="9">
        <f>J96</f>
        <v>640.97932999999989</v>
      </c>
      <c r="P96" s="9">
        <f>J97</f>
        <v>0</v>
      </c>
      <c r="Q96" s="9">
        <f>J98</f>
        <v>61.495362999999998</v>
      </c>
      <c r="R96" s="9">
        <f>J99</f>
        <v>-37.456199999999995</v>
      </c>
      <c r="S96" s="9">
        <f>J100</f>
        <v>0</v>
      </c>
      <c r="T96" s="9" t="s">
        <v>64</v>
      </c>
      <c r="U96" s="9">
        <f t="array" ref="U96:AR96">MMULT(N96:S96,'support matrix 17x36,8,xy'!N15:AK20)/1000</f>
        <v>-32.934403611048999</v>
      </c>
      <c r="V96" s="9">
        <v>-20.322333338919996</v>
      </c>
      <c r="W96" s="9">
        <v>-5.8875246689345992</v>
      </c>
      <c r="X96" s="9">
        <v>-42.282158149735814</v>
      </c>
      <c r="Y96" s="9">
        <v>887.69840303736021</v>
      </c>
      <c r="Z96" s="9">
        <v>-18.674747131199499</v>
      </c>
      <c r="AA96" s="9">
        <v>-51.560689838366997</v>
      </c>
      <c r="AB96" s="9">
        <v>845.89434616161009</v>
      </c>
      <c r="AC96" s="9">
        <v>5.5753316346091006</v>
      </c>
      <c r="AD96" s="9">
        <v>-60.630029909922008</v>
      </c>
      <c r="AE96" s="9">
        <v>-73.603950710790002</v>
      </c>
      <c r="AF96" s="9">
        <v>-6.4313160289631384</v>
      </c>
      <c r="AG96" s="9">
        <v>-34.697461376645009</v>
      </c>
      <c r="AH96" s="9">
        <v>22.535510397770004</v>
      </c>
      <c r="AI96" s="9">
        <v>6.3636419787078982</v>
      </c>
      <c r="AJ96" s="9">
        <v>-44.553508885471807</v>
      </c>
      <c r="AK96" s="9">
        <v>-1108.7849908312201</v>
      </c>
      <c r="AL96" s="9">
        <v>22.043834362259403</v>
      </c>
      <c r="AM96" s="9">
        <v>-55.930055205307504</v>
      </c>
      <c r="AN96" s="9">
        <v>-1151.7530487660399</v>
      </c>
      <c r="AO96" s="9">
        <v>-8.3357983795918003</v>
      </c>
      <c r="AP96" s="9">
        <v>-67.821300012893019</v>
      </c>
      <c r="AQ96" s="9">
        <v>-42.627454377749991</v>
      </c>
      <c r="AR96" s="9">
        <v>5.3458554818036985</v>
      </c>
      <c r="AX96" s="9">
        <f t="array" ref="AX96:BI96">MMULT(N96:S96,'support matrix 17x36,4,xy'!N15:Y20)/1000</f>
        <v>-72.521587728965002</v>
      </c>
      <c r="AY96" s="9">
        <v>852.93172598139006</v>
      </c>
      <c r="AZ96" s="9">
        <v>-43.304976615321486</v>
      </c>
      <c r="BA96" s="9">
        <v>-108.08305570887099</v>
      </c>
      <c r="BB96" s="9">
        <v>786.15878610690993</v>
      </c>
      <c r="BC96" s="9">
        <v>28.387717150597563</v>
      </c>
      <c r="BD96" s="9">
        <v>-84.342163835853995</v>
      </c>
      <c r="BE96" s="9">
        <v>-1100.03249381873</v>
      </c>
      <c r="BF96" s="9">
        <v>51.346416072250463</v>
      </c>
      <c r="BG96" s="9">
        <v>-125.45864764698</v>
      </c>
      <c r="BH96" s="9">
        <v>-1180.0309759324698</v>
      </c>
      <c r="BI96" s="9">
        <v>-36.433061015003354</v>
      </c>
      <c r="BO96" s="5">
        <f t="array" ref="BO96:BZ96">MMULT(N96:S96,'support matrix 17x24,4,xy'!N15:Y20)/1000</f>
        <v>-113.65695841690001</v>
      </c>
      <c r="BP96" s="5">
        <v>771.91986179610001</v>
      </c>
      <c r="BQ96" s="5">
        <v>14.9565909533806</v>
      </c>
      <c r="BR96" s="5">
        <v>-69.57403181640602</v>
      </c>
      <c r="BS96" s="5">
        <v>867.68625950364992</v>
      </c>
      <c r="BT96" s="5">
        <v>-46.861260750760309</v>
      </c>
      <c r="BU96" s="5">
        <v>-130.40830380286101</v>
      </c>
      <c r="BV96" s="5">
        <v>-1207.7466666800301</v>
      </c>
      <c r="BW96" s="5">
        <v>-21.618171811339561</v>
      </c>
      <c r="BX96" s="5">
        <v>-76.76724052376602</v>
      </c>
      <c r="BY96" s="5">
        <v>-1072.8323748264202</v>
      </c>
      <c r="BZ96" s="5">
        <v>53.522905706652288</v>
      </c>
      <c r="CF96" s="5">
        <f t="array" ref="CF96:CQ96">MMULT(N96:S96,'support matrix 17x24,4,no'!N15:Y20)/1000</f>
        <v>-116.77062658237701</v>
      </c>
      <c r="CG96" s="5">
        <v>757.70551000914008</v>
      </c>
      <c r="CH96" s="5">
        <v>15.873285769385859</v>
      </c>
      <c r="CI96" s="5">
        <v>-69.961806862516013</v>
      </c>
      <c r="CJ96" s="5">
        <v>881.83554047109988</v>
      </c>
      <c r="CK96" s="5">
        <v>-48.487164482226923</v>
      </c>
      <c r="CL96" s="5">
        <v>-126.80652406283701</v>
      </c>
      <c r="CM96" s="5">
        <v>-1193.7834041250796</v>
      </c>
      <c r="CN96" s="5">
        <v>-43.779758686311396</v>
      </c>
      <c r="CO96" s="5">
        <v>-76.863234292270008</v>
      </c>
      <c r="CP96" s="5">
        <v>-1086.7305665618601</v>
      </c>
      <c r="CQ96" s="5">
        <v>76.394011961152458</v>
      </c>
      <c r="CW96" s="5">
        <f t="array" ref="CW96:DH96">MMULT($N96:$S96,'support matrix 14x14,4,xy'!$N$15:$Y$20)/1000</f>
        <v>-125.401885442319</v>
      </c>
      <c r="CX96" s="5">
        <v>977.45984642643998</v>
      </c>
      <c r="CY96" s="5">
        <v>-9.7811690720573274</v>
      </c>
      <c r="CZ96" s="5">
        <v>-64.633507764406005</v>
      </c>
      <c r="DA96" s="5">
        <v>1197.1783987935403</v>
      </c>
      <c r="DB96" s="5">
        <v>-57.097521011456152</v>
      </c>
      <c r="DC96" s="5">
        <v>-136.27525246265699</v>
      </c>
      <c r="DD96" s="5">
        <v>-1517.9947490212801</v>
      </c>
      <c r="DE96" s="5">
        <v>4.4801225289947473</v>
      </c>
      <c r="DF96" s="5">
        <v>-64.095450230617999</v>
      </c>
      <c r="DG96" s="5">
        <v>-1297.6102668691001</v>
      </c>
      <c r="DH96" s="5">
        <v>62.39856749302335</v>
      </c>
      <c r="DN96" s="5">
        <f t="array" ref="DN96:DY96">MMULT($N96:$S96,'support matrix 25x14,4,xy'!$N$15:$Y$20)/1000</f>
        <v>-118.20086208270699</v>
      </c>
      <c r="DO96" s="5">
        <v>1039.60746697224</v>
      </c>
      <c r="DP96" s="5">
        <v>17.996426617969455</v>
      </c>
      <c r="DQ96" s="5">
        <v>-68.254878037427005</v>
      </c>
      <c r="DR96" s="5">
        <v>1135.1563963517601</v>
      </c>
      <c r="DS96" s="5">
        <v>-45.095791090597039</v>
      </c>
      <c r="DT96" s="5">
        <v>-130.37053781381201</v>
      </c>
      <c r="DU96" s="5">
        <v>-1470.1653484780502</v>
      </c>
      <c r="DV96" s="5">
        <v>-21.811379660773252</v>
      </c>
      <c r="DW96" s="5">
        <v>-73.575539304054018</v>
      </c>
      <c r="DX96" s="5">
        <v>-1345.57180961465</v>
      </c>
      <c r="DY96" s="5">
        <v>48.910368525979663</v>
      </c>
    </row>
    <row r="97" spans="1:129" x14ac:dyDescent="0.3">
      <c r="A97" s="5" t="s">
        <v>23</v>
      </c>
      <c r="B97" s="43" t="s">
        <v>24</v>
      </c>
      <c r="C97" s="9">
        <f t="shared" si="57"/>
        <v>0</v>
      </c>
      <c r="D97" s="9">
        <f t="shared" si="57"/>
        <v>184.59363999999997</v>
      </c>
      <c r="E97" s="9">
        <f t="shared" si="57"/>
        <v>172.651374</v>
      </c>
      <c r="F97" s="9">
        <f t="shared" si="57"/>
        <v>400.96818999999999</v>
      </c>
      <c r="G97" s="9">
        <f t="shared" si="57"/>
        <v>550.41892499999994</v>
      </c>
      <c r="H97" s="9">
        <f t="shared" si="57"/>
        <v>0</v>
      </c>
      <c r="I97" s="9">
        <f t="shared" si="58"/>
        <v>0</v>
      </c>
      <c r="J97" s="9">
        <f t="shared" si="61"/>
        <v>0</v>
      </c>
      <c r="K97" s="9">
        <f t="shared" si="59"/>
        <v>172.651374</v>
      </c>
      <c r="L97" s="9">
        <f t="shared" si="60"/>
        <v>550.41892499999994</v>
      </c>
      <c r="M97" s="2"/>
      <c r="N97" s="9">
        <f>K95</f>
        <v>300.45999999999998</v>
      </c>
      <c r="O97" s="9">
        <f>K96</f>
        <v>493.28964000000002</v>
      </c>
      <c r="P97" s="9">
        <f>K97</f>
        <v>172.651374</v>
      </c>
      <c r="Q97" s="9">
        <f>K98</f>
        <v>0</v>
      </c>
      <c r="R97" s="9">
        <f>K99</f>
        <v>0</v>
      </c>
      <c r="S97" s="9">
        <f>K100</f>
        <v>0</v>
      </c>
      <c r="T97" s="9" t="s">
        <v>65</v>
      </c>
      <c r="U97" s="9">
        <f t="array" ref="U97:AR97">MMULT(N97:S97,'support matrix 17x36,8,xy'!N15:AK20)/1000</f>
        <v>-43.249131021949992</v>
      </c>
      <c r="V97" s="9">
        <v>115.52186511072001</v>
      </c>
      <c r="W97" s="9">
        <v>-21.383473426175197</v>
      </c>
      <c r="X97" s="9">
        <v>-38.701083662324002</v>
      </c>
      <c r="Y97" s="9">
        <v>766.09201115274004</v>
      </c>
      <c r="Z97" s="9">
        <v>-30.61627105606</v>
      </c>
      <c r="AA97" s="9">
        <v>-33.67271959787</v>
      </c>
      <c r="AB97" s="9">
        <v>567.32446395007992</v>
      </c>
      <c r="AC97" s="9">
        <v>-11.962666584144001</v>
      </c>
      <c r="AD97" s="9">
        <v>-28.565205267433996</v>
      </c>
      <c r="AE97" s="9">
        <v>-187.03275292232001</v>
      </c>
      <c r="AF97" s="9">
        <v>-22.101563440901597</v>
      </c>
      <c r="AG97" s="9">
        <v>-31.996017817017997</v>
      </c>
      <c r="AH97" s="9">
        <v>142.76213191422002</v>
      </c>
      <c r="AI97" s="9">
        <v>-21.698794096183601</v>
      </c>
      <c r="AJ97" s="9">
        <v>-36.101992208589998</v>
      </c>
      <c r="AK97" s="9">
        <v>-770.71274649812005</v>
      </c>
      <c r="AL97" s="9">
        <v>-9.4533793461319995</v>
      </c>
      <c r="AM97" s="9">
        <v>-41.248586341561996</v>
      </c>
      <c r="AN97" s="9">
        <v>-969.73728012219999</v>
      </c>
      <c r="AO97" s="9">
        <v>-32.598053522919997</v>
      </c>
      <c r="AP97" s="9">
        <v>-46.925436734625997</v>
      </c>
      <c r="AQ97" s="10">
        <v>-157.49691063742003</v>
      </c>
      <c r="AR97" s="9">
        <v>-22.835710194232799</v>
      </c>
      <c r="AX97" s="9">
        <f t="array" ref="AX97:BI97">MMULT(N97:S97,'support matrix 17x36,4,xy'!N15:Y20)/1000</f>
        <v>-77.214733381583997</v>
      </c>
      <c r="AY97" s="9">
        <v>815.18910381700005</v>
      </c>
      <c r="AZ97" s="9">
        <v>-69.95284638878401</v>
      </c>
      <c r="BA97" s="9">
        <v>-61.562737971615995</v>
      </c>
      <c r="BB97" s="9">
        <v>446.28154735859977</v>
      </c>
      <c r="BC97" s="9">
        <v>-15.500754829304002</v>
      </c>
      <c r="BD97" s="9">
        <v>-72.607500584961997</v>
      </c>
      <c r="BE97" s="9">
        <v>-694.00017150999986</v>
      </c>
      <c r="BF97" s="9">
        <v>-9.4907672966079986</v>
      </c>
      <c r="BG97" s="9">
        <v>-89.071530172197996</v>
      </c>
      <c r="BH97" s="9">
        <v>-1060.7551867691998</v>
      </c>
      <c r="BI97" s="9">
        <v>-77.70828357156401</v>
      </c>
      <c r="BO97" s="5">
        <f t="array" ref="BO97:BZ97">MMULT(N97:S97,'support matrix 17x24,4,xy'!N15:Y20)/1000</f>
        <v>-59.520660830165987</v>
      </c>
      <c r="BP97" s="5">
        <v>346.33146072479991</v>
      </c>
      <c r="BQ97" s="5">
        <v>-19.295375177352003</v>
      </c>
      <c r="BR97" s="5">
        <v>-81.399512733323988</v>
      </c>
      <c r="BS97" s="5">
        <v>915.53135765579998</v>
      </c>
      <c r="BT97" s="5">
        <v>-66.695886908123995</v>
      </c>
      <c r="BU97" s="5">
        <v>-90.986569112233994</v>
      </c>
      <c r="BV97" s="5">
        <v>-1170.9440203272</v>
      </c>
      <c r="BW97" s="5">
        <v>-72.30356836416</v>
      </c>
      <c r="BX97" s="5">
        <v>-68.550302053240003</v>
      </c>
      <c r="BY97" s="5">
        <v>-584.18624001959995</v>
      </c>
      <c r="BZ97" s="5">
        <v>-14.3564942214</v>
      </c>
      <c r="CF97" s="5">
        <f t="array" ref="CF97:CQ97">MMULT(N88:S88,'support matrix 17x24,4,no'!N15:Y20)/1000</f>
        <v>386.62366684404799</v>
      </c>
      <c r="CG97" s="5">
        <v>-4689.1679081673992</v>
      </c>
      <c r="CH97" s="5">
        <v>-337.33513793334004</v>
      </c>
      <c r="CI97" s="5">
        <v>312.41278689376202</v>
      </c>
      <c r="CJ97" s="5">
        <v>-2621.3839450388</v>
      </c>
      <c r="CK97" s="5">
        <v>24.542066791939984</v>
      </c>
      <c r="CL97" s="5">
        <v>302.35372452646203</v>
      </c>
      <c r="CM97" s="5">
        <v>2203.2779919623999</v>
      </c>
      <c r="CN97" s="5">
        <v>-9.9572988167400176</v>
      </c>
      <c r="CO97" s="5">
        <v>377.58224173572802</v>
      </c>
      <c r="CP97" s="5">
        <v>4338.7445718847994</v>
      </c>
      <c r="CQ97" s="5">
        <v>-303.3843946316</v>
      </c>
      <c r="CW97" s="5">
        <f t="array" ref="CW97:DH97">MMULT($N97:$S97,'support matrix 14x14,4,xy'!$N$15:$Y$20)/1000</f>
        <v>-61.218365289447988</v>
      </c>
      <c r="CX97" s="5">
        <v>287.24236447719983</v>
      </c>
      <c r="CY97" s="5">
        <v>-24.690266458536005</v>
      </c>
      <c r="CZ97" s="5">
        <v>-85.303719229257979</v>
      </c>
      <c r="DA97" s="5">
        <v>1386.3598495859999</v>
      </c>
      <c r="DB97" s="5">
        <v>-61.747581690487998</v>
      </c>
      <c r="DC97" s="5">
        <v>-88.799743699671993</v>
      </c>
      <c r="DD97" s="5">
        <v>-1637.2359702314002</v>
      </c>
      <c r="DE97" s="5">
        <v>-65.56466609136001</v>
      </c>
      <c r="DF97" s="5">
        <v>-65.134994530247994</v>
      </c>
      <c r="DG97" s="5">
        <v>-529.65095093539981</v>
      </c>
      <c r="DH97" s="5">
        <v>-20.648859759616002</v>
      </c>
      <c r="DN97" s="5">
        <f t="array" ref="DN97:DY97">MMULT($N97:$S97,'support matrix 25x14,4,xy'!$N$15:$Y$20)/1000</f>
        <v>-63.426329134706002</v>
      </c>
      <c r="DO97" s="5">
        <v>562.12130257279989</v>
      </c>
      <c r="DP97" s="5">
        <v>-19.098379686828004</v>
      </c>
      <c r="DQ97" s="5">
        <v>-80.202035428705983</v>
      </c>
      <c r="DR97" s="5">
        <v>1111.5854014991999</v>
      </c>
      <c r="DS97" s="5">
        <v>-67.858262535424004</v>
      </c>
      <c r="DT97" s="5">
        <v>-86.526977132471998</v>
      </c>
      <c r="DU97" s="5">
        <v>-1360.7547632845999</v>
      </c>
      <c r="DV97" s="5">
        <v>-69.740961411975988</v>
      </c>
      <c r="DW97" s="5">
        <v>-70.298476452742008</v>
      </c>
      <c r="DX97" s="5">
        <v>-806.23664789099985</v>
      </c>
      <c r="DY97" s="5">
        <v>-15.953770365772002</v>
      </c>
    </row>
    <row r="98" spans="1:129" x14ac:dyDescent="0.3">
      <c r="A98" s="5" t="s">
        <v>25</v>
      </c>
      <c r="B98" s="43" t="s">
        <v>25</v>
      </c>
      <c r="C98" s="9">
        <f t="shared" si="57"/>
        <v>88.626949999999994</v>
      </c>
      <c r="D98" s="9">
        <f t="shared" si="57"/>
        <v>0</v>
      </c>
      <c r="E98" s="9">
        <f t="shared" si="57"/>
        <v>0</v>
      </c>
      <c r="F98" s="9">
        <f t="shared" si="57"/>
        <v>0</v>
      </c>
      <c r="G98" s="9">
        <f t="shared" si="57"/>
        <v>0</v>
      </c>
      <c r="H98" s="9">
        <f t="shared" si="57"/>
        <v>-27.131586999999996</v>
      </c>
      <c r="I98" s="9">
        <f t="shared" si="58"/>
        <v>61.495362999999998</v>
      </c>
      <c r="J98" s="9">
        <f t="shared" si="61"/>
        <v>61.495362999999998</v>
      </c>
      <c r="K98" s="9">
        <f t="shared" si="59"/>
        <v>0</v>
      </c>
      <c r="L98" s="9">
        <f t="shared" si="60"/>
        <v>0</v>
      </c>
      <c r="M98" s="2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10"/>
      <c r="AR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</row>
    <row r="99" spans="1:129" x14ac:dyDescent="0.3">
      <c r="A99" s="5" t="s">
        <v>26</v>
      </c>
      <c r="B99" s="43" t="s">
        <v>27</v>
      </c>
      <c r="C99" s="9">
        <f t="shared" si="57"/>
        <v>-53.981999999999999</v>
      </c>
      <c r="D99" s="9">
        <f t="shared" si="57"/>
        <v>0</v>
      </c>
      <c r="E99" s="9">
        <f t="shared" si="57"/>
        <v>0</v>
      </c>
      <c r="F99" s="9">
        <f t="shared" si="57"/>
        <v>0</v>
      </c>
      <c r="G99" s="9">
        <f t="shared" si="57"/>
        <v>0</v>
      </c>
      <c r="H99" s="9">
        <f t="shared" si="57"/>
        <v>16.5258</v>
      </c>
      <c r="I99" s="9">
        <f t="shared" si="58"/>
        <v>-37.456199999999995</v>
      </c>
      <c r="J99" s="9">
        <f t="shared" si="61"/>
        <v>-37.456199999999995</v>
      </c>
      <c r="K99" s="9">
        <f t="shared" si="59"/>
        <v>0</v>
      </c>
      <c r="L99" s="9">
        <f t="shared" si="60"/>
        <v>0</v>
      </c>
      <c r="M99" s="2"/>
      <c r="N99" s="9">
        <f>L95</f>
        <v>957.86</v>
      </c>
      <c r="O99" s="9">
        <f>L96</f>
        <v>1572.6254999999999</v>
      </c>
      <c r="P99" s="9">
        <f>L97</f>
        <v>550.41892499999994</v>
      </c>
      <c r="Q99" s="9">
        <f>L98</f>
        <v>0</v>
      </c>
      <c r="R99" s="9">
        <f>L99</f>
        <v>0</v>
      </c>
      <c r="S99" s="9">
        <f>L100</f>
        <v>0</v>
      </c>
      <c r="T99" s="9" t="s">
        <v>66</v>
      </c>
      <c r="U99" s="9">
        <f t="array" ref="U99:AR99">MMULT(N99:S99,'support matrix 17x36,8,xy'!N15:AK20)/1000</f>
        <v>-137.87763779312499</v>
      </c>
      <c r="V99" s="9">
        <v>368.28883037399993</v>
      </c>
      <c r="W99" s="9">
        <v>-68.171307363589989</v>
      </c>
      <c r="X99" s="9">
        <v>-123.37829409954999</v>
      </c>
      <c r="Y99" s="9">
        <v>2442.2845785517507</v>
      </c>
      <c r="Z99" s="9">
        <v>-97.605189568249983</v>
      </c>
      <c r="AA99" s="9">
        <v>-107.34768888212501</v>
      </c>
      <c r="AB99" s="9">
        <v>1808.6064037359997</v>
      </c>
      <c r="AC99" s="9">
        <v>-38.13801754979999</v>
      </c>
      <c r="AD99" s="9">
        <v>-91.064724477175005</v>
      </c>
      <c r="AE99" s="9">
        <v>-596.26640590900001</v>
      </c>
      <c r="AF99" s="9">
        <v>-70.460606158869993</v>
      </c>
      <c r="AG99" s="9">
        <v>-102.00227062497501</v>
      </c>
      <c r="AH99" s="9">
        <v>455.13018720524991</v>
      </c>
      <c r="AI99" s="9">
        <v>-69.176550793144983</v>
      </c>
      <c r="AJ99" s="9">
        <v>-115.09229415612499</v>
      </c>
      <c r="AK99" s="9">
        <v>-2457.0158593914998</v>
      </c>
      <c r="AL99" s="9">
        <v>-30.138352963149991</v>
      </c>
      <c r="AM99" s="9">
        <v>-131.49982362977499</v>
      </c>
      <c r="AN99" s="9">
        <v>-3091.5132673025</v>
      </c>
      <c r="AO99" s="9">
        <v>-103.92318185149999</v>
      </c>
      <c r="AP99" s="9">
        <v>-149.59781675607499</v>
      </c>
      <c r="AQ99" s="10">
        <v>-502.10674253524991</v>
      </c>
      <c r="AR99" s="9">
        <v>-72.801056765010003</v>
      </c>
      <c r="AX99" s="9">
        <f t="array" ref="AX99:BI99">MMULT(N99:S99,'support matrix 17x36,4,xy'!N15:Y20)/1000</f>
        <v>-246.15905994779999</v>
      </c>
      <c r="AY99" s="9">
        <v>2598.8088323375</v>
      </c>
      <c r="AZ99" s="9">
        <v>-223.01047773779999</v>
      </c>
      <c r="BA99" s="9">
        <v>-196.25988221720002</v>
      </c>
      <c r="BB99" s="9">
        <v>1422.7180083075002</v>
      </c>
      <c r="BC99" s="9">
        <v>-49.418778109299993</v>
      </c>
      <c r="BD99" s="9">
        <v>-231.47098289727501</v>
      </c>
      <c r="BE99" s="9">
        <v>-2212.4540626250005</v>
      </c>
      <c r="BF99" s="9">
        <v>-30.25869404359997</v>
      </c>
      <c r="BG99" s="9">
        <v>-283.95892371222499</v>
      </c>
      <c r="BH99" s="9">
        <v>-3381.682551765</v>
      </c>
      <c r="BI99" s="9">
        <v>-247.73504952005001</v>
      </c>
      <c r="BO99" s="5">
        <f t="array" ref="BO99:BZ99">MMULT(N99:S99,'support matrix 17x24,4,xy'!N15:Y20)/1000</f>
        <v>-189.74970274282504</v>
      </c>
      <c r="BP99" s="5">
        <v>1104.0731016600002</v>
      </c>
      <c r="BQ99" s="5">
        <v>-61.515912375899966</v>
      </c>
      <c r="BR99" s="5">
        <v>-259.50027506205004</v>
      </c>
      <c r="BS99" s="5">
        <v>2918.7039631725002</v>
      </c>
      <c r="BT99" s="5">
        <v>-212.62740555705003</v>
      </c>
      <c r="BU99" s="5">
        <v>-290.06410493717499</v>
      </c>
      <c r="BV99" s="5">
        <v>-3732.9682449899997</v>
      </c>
      <c r="BW99" s="5">
        <v>-230.504893122</v>
      </c>
      <c r="BX99" s="5">
        <v>-218.53649592050002</v>
      </c>
      <c r="BY99" s="5">
        <v>-1862.3635516949998</v>
      </c>
      <c r="BZ99" s="5">
        <v>-45.770556682499986</v>
      </c>
      <c r="CF99" s="5">
        <f t="array" ref="CF99:CQ99">MMULT(N99:S99,'support matrix 17x24,4,no'!N15:Y20)/1000</f>
        <v>-201.74557742660002</v>
      </c>
      <c r="CG99" s="5">
        <v>1075.0149265175</v>
      </c>
      <c r="CH99" s="5">
        <v>-59.971547065749981</v>
      </c>
      <c r="CI99" s="5">
        <v>-256.36826029727501</v>
      </c>
      <c r="CJ99" s="5">
        <v>2947.4976358349995</v>
      </c>
      <c r="CK99" s="5">
        <v>-216.34832534174998</v>
      </c>
      <c r="CL99" s="5">
        <v>-276.90138929352503</v>
      </c>
      <c r="CM99" s="5">
        <v>-3709.0618468299999</v>
      </c>
      <c r="CN99" s="5">
        <v>-284.26831044824996</v>
      </c>
      <c r="CO99" s="5">
        <v>-222.82561578260001</v>
      </c>
      <c r="CP99" s="5">
        <v>-1886.1155311599998</v>
      </c>
      <c r="CQ99" s="5">
        <v>10.174762045000039</v>
      </c>
      <c r="CW99" s="5">
        <f t="array" ref="CW99:DH99">MMULT($N99:$S99,'support matrix 14x14,4,xy'!$N$15:$Y$20)/1000</f>
        <v>-195.16203625910001</v>
      </c>
      <c r="CX99" s="5">
        <v>915.68324661500003</v>
      </c>
      <c r="CY99" s="5">
        <v>-78.714645728700006</v>
      </c>
      <c r="CZ99" s="5">
        <v>-271.94697820797501</v>
      </c>
      <c r="DA99" s="5">
        <v>4419.7101450749988</v>
      </c>
      <c r="DB99" s="5">
        <v>-196.8523852921</v>
      </c>
      <c r="DC99" s="5">
        <v>-283.09245424490001</v>
      </c>
      <c r="DD99" s="5">
        <v>-5219.5124703175006</v>
      </c>
      <c r="DE99" s="5">
        <v>-209.02138867199997</v>
      </c>
      <c r="DF99" s="5">
        <v>-207.64840226910002</v>
      </c>
      <c r="DG99" s="5">
        <v>-1688.4906951174999</v>
      </c>
      <c r="DH99" s="5">
        <v>-65.830505307199999</v>
      </c>
      <c r="DN99" s="5">
        <f t="array" ref="DN99:DY99">MMULT($N99:$S99,'support matrix 25x14,4,xy'!$N$15:$Y$20)/1000</f>
        <v>-202.201089667075</v>
      </c>
      <c r="DO99" s="5">
        <v>1792.0072747600002</v>
      </c>
      <c r="DP99" s="5">
        <v>-60.887863958850005</v>
      </c>
      <c r="DQ99" s="5">
        <v>-255.68263889207498</v>
      </c>
      <c r="DR99" s="5">
        <v>3543.7192121400003</v>
      </c>
      <c r="DS99" s="5">
        <v>-216.33308814080002</v>
      </c>
      <c r="DT99" s="5">
        <v>-275.84680895490004</v>
      </c>
      <c r="DU99" s="5">
        <v>-4338.0800961325003</v>
      </c>
      <c r="DV99" s="5">
        <v>-222.33528376669997</v>
      </c>
      <c r="DW99" s="5">
        <v>-224.109754867025</v>
      </c>
      <c r="DX99" s="5">
        <v>-2570.2561645125002</v>
      </c>
      <c r="DY99" s="5">
        <v>-50.862689133649965</v>
      </c>
    </row>
    <row r="100" spans="1:129" x14ac:dyDescent="0.3">
      <c r="A100" s="5" t="s">
        <v>27</v>
      </c>
      <c r="B100" s="43" t="s">
        <v>28</v>
      </c>
      <c r="C100" s="9">
        <f t="shared" si="57"/>
        <v>0</v>
      </c>
      <c r="D100" s="9">
        <f t="shared" si="57"/>
        <v>0</v>
      </c>
      <c r="E100" s="9">
        <f t="shared" si="57"/>
        <v>0</v>
      </c>
      <c r="F100" s="9">
        <f t="shared" si="57"/>
        <v>0</v>
      </c>
      <c r="G100" s="9">
        <f t="shared" si="57"/>
        <v>0</v>
      </c>
      <c r="H100" s="9">
        <f t="shared" si="57"/>
        <v>0</v>
      </c>
      <c r="I100" s="9">
        <f t="shared" si="58"/>
        <v>0</v>
      </c>
      <c r="J100" s="9">
        <f t="shared" si="61"/>
        <v>0</v>
      </c>
      <c r="K100" s="9">
        <f t="shared" si="59"/>
        <v>0</v>
      </c>
      <c r="L100" s="9">
        <f t="shared" si="60"/>
        <v>0</v>
      </c>
      <c r="M100" s="2"/>
      <c r="N100" s="2"/>
      <c r="O100" s="2"/>
      <c r="P100" s="2"/>
      <c r="Q100" s="2"/>
      <c r="R100" s="2"/>
      <c r="S100" s="2"/>
      <c r="T100" s="2"/>
      <c r="AQ100" s="8"/>
    </row>
    <row r="101" spans="1:129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129" x14ac:dyDescent="0.3">
      <c r="A102" t="s">
        <v>67</v>
      </c>
      <c r="B102" s="2" t="s">
        <v>72</v>
      </c>
      <c r="C102" s="2"/>
      <c r="D102" s="2"/>
      <c r="E102" s="2"/>
      <c r="F102" s="2"/>
      <c r="G102" s="2"/>
      <c r="H102" s="2"/>
      <c r="I102" s="47" t="s">
        <v>7</v>
      </c>
      <c r="J102" s="47" t="s">
        <v>8</v>
      </c>
      <c r="K102" s="70" t="s">
        <v>9</v>
      </c>
      <c r="L102" s="70"/>
      <c r="M102" s="2"/>
      <c r="N102" s="2"/>
      <c r="O102" s="2"/>
      <c r="P102" s="2"/>
      <c r="Q102" s="2"/>
      <c r="R102" s="2"/>
      <c r="S102" s="2"/>
      <c r="T102" s="2"/>
    </row>
    <row r="103" spans="1:129" x14ac:dyDescent="0.3">
      <c r="A103" s="5" t="s">
        <v>10</v>
      </c>
      <c r="B103" s="5" t="s">
        <v>11</v>
      </c>
      <c r="C103" s="9" t="s">
        <v>12</v>
      </c>
      <c r="D103" s="9" t="s">
        <v>13</v>
      </c>
      <c r="E103" s="9" t="s">
        <v>14</v>
      </c>
      <c r="F103" s="9" t="s">
        <v>15</v>
      </c>
      <c r="G103" s="9" t="s">
        <v>16</v>
      </c>
      <c r="H103" s="9" t="s">
        <v>17</v>
      </c>
      <c r="I103" s="45"/>
      <c r="J103" s="45"/>
      <c r="K103" s="46" t="s">
        <v>19</v>
      </c>
      <c r="L103" s="46" t="s">
        <v>20</v>
      </c>
      <c r="M103" s="2"/>
      <c r="N103" s="5" t="s">
        <v>21</v>
      </c>
      <c r="O103" s="5" t="s">
        <v>22</v>
      </c>
      <c r="P103" s="5" t="s">
        <v>23</v>
      </c>
      <c r="Q103" s="5" t="s">
        <v>25</v>
      </c>
      <c r="R103" s="5" t="s">
        <v>26</v>
      </c>
      <c r="S103" s="5" t="s">
        <v>27</v>
      </c>
      <c r="T103" s="9"/>
      <c r="U103" s="9" t="s">
        <v>39</v>
      </c>
      <c r="V103" s="9" t="s">
        <v>40</v>
      </c>
      <c r="W103" s="9" t="s">
        <v>41</v>
      </c>
      <c r="X103" s="9" t="s">
        <v>42</v>
      </c>
      <c r="Y103" s="9" t="s">
        <v>43</v>
      </c>
      <c r="Z103" s="9" t="s">
        <v>44</v>
      </c>
      <c r="AA103" s="9" t="s">
        <v>45</v>
      </c>
      <c r="AB103" s="9" t="s">
        <v>46</v>
      </c>
      <c r="AC103" s="9" t="s">
        <v>47</v>
      </c>
      <c r="AD103" s="9" t="s">
        <v>48</v>
      </c>
      <c r="AE103" s="9" t="s">
        <v>49</v>
      </c>
      <c r="AF103" s="9" t="s">
        <v>50</v>
      </c>
      <c r="AG103" s="9" t="s">
        <v>51</v>
      </c>
      <c r="AH103" s="9" t="s">
        <v>52</v>
      </c>
      <c r="AI103" s="9" t="s">
        <v>53</v>
      </c>
      <c r="AJ103" s="9" t="s">
        <v>54</v>
      </c>
      <c r="AK103" s="9" t="s">
        <v>55</v>
      </c>
      <c r="AL103" s="9" t="s">
        <v>56</v>
      </c>
      <c r="AM103" s="9" t="s">
        <v>57</v>
      </c>
      <c r="AN103" s="9" t="s">
        <v>58</v>
      </c>
      <c r="AO103" s="9" t="s">
        <v>59</v>
      </c>
      <c r="AP103" s="9" t="s">
        <v>60</v>
      </c>
      <c r="AQ103" s="9" t="s">
        <v>61</v>
      </c>
      <c r="AR103" s="9" t="s">
        <v>62</v>
      </c>
      <c r="AX103" s="9" t="s">
        <v>39</v>
      </c>
      <c r="AY103" s="9" t="s">
        <v>40</v>
      </c>
      <c r="AZ103" s="9" t="s">
        <v>41</v>
      </c>
      <c r="BA103" s="9" t="s">
        <v>42</v>
      </c>
      <c r="BB103" s="9" t="s">
        <v>43</v>
      </c>
      <c r="BC103" s="9" t="s">
        <v>44</v>
      </c>
      <c r="BD103" s="9" t="s">
        <v>45</v>
      </c>
      <c r="BE103" s="9" t="s">
        <v>46</v>
      </c>
      <c r="BF103" s="9" t="s">
        <v>47</v>
      </c>
      <c r="BG103" s="9" t="s">
        <v>48</v>
      </c>
      <c r="BH103" s="9" t="s">
        <v>49</v>
      </c>
      <c r="BI103" s="9" t="s">
        <v>50</v>
      </c>
      <c r="BO103" s="9" t="s">
        <v>39</v>
      </c>
      <c r="BP103" s="9" t="s">
        <v>40</v>
      </c>
      <c r="BQ103" s="9" t="s">
        <v>41</v>
      </c>
      <c r="BR103" s="9" t="s">
        <v>42</v>
      </c>
      <c r="BS103" s="9" t="s">
        <v>43</v>
      </c>
      <c r="BT103" s="9" t="s">
        <v>44</v>
      </c>
      <c r="BU103" s="9" t="s">
        <v>45</v>
      </c>
      <c r="BV103" s="9" t="s">
        <v>46</v>
      </c>
      <c r="BW103" s="9" t="s">
        <v>47</v>
      </c>
      <c r="BX103" s="9" t="s">
        <v>48</v>
      </c>
      <c r="BY103" s="9" t="s">
        <v>49</v>
      </c>
      <c r="BZ103" s="9" t="s">
        <v>50</v>
      </c>
      <c r="CF103" s="9" t="s">
        <v>39</v>
      </c>
      <c r="CG103" s="9" t="s">
        <v>40</v>
      </c>
      <c r="CH103" s="9" t="s">
        <v>41</v>
      </c>
      <c r="CI103" s="9" t="s">
        <v>42</v>
      </c>
      <c r="CJ103" s="9" t="s">
        <v>43</v>
      </c>
      <c r="CK103" s="9" t="s">
        <v>44</v>
      </c>
      <c r="CL103" s="9" t="s">
        <v>45</v>
      </c>
      <c r="CM103" s="9" t="s">
        <v>46</v>
      </c>
      <c r="CN103" s="9" t="s">
        <v>47</v>
      </c>
      <c r="CO103" s="9" t="s">
        <v>48</v>
      </c>
      <c r="CP103" s="9" t="s">
        <v>49</v>
      </c>
      <c r="CQ103" s="9" t="s">
        <v>50</v>
      </c>
      <c r="CW103" s="9" t="s">
        <v>39</v>
      </c>
      <c r="CX103" s="9" t="s">
        <v>40</v>
      </c>
      <c r="CY103" s="9" t="s">
        <v>41</v>
      </c>
      <c r="CZ103" s="9" t="s">
        <v>42</v>
      </c>
      <c r="DA103" s="9" t="s">
        <v>43</v>
      </c>
      <c r="DB103" s="9" t="s">
        <v>44</v>
      </c>
      <c r="DC103" s="9" t="s">
        <v>45</v>
      </c>
      <c r="DD103" s="9" t="s">
        <v>46</v>
      </c>
      <c r="DE103" s="9" t="s">
        <v>47</v>
      </c>
      <c r="DF103" s="9" t="s">
        <v>48</v>
      </c>
      <c r="DG103" s="9" t="s">
        <v>49</v>
      </c>
      <c r="DH103" s="9" t="s">
        <v>50</v>
      </c>
      <c r="DN103" s="9" t="s">
        <v>39</v>
      </c>
      <c r="DO103" s="9" t="s">
        <v>40</v>
      </c>
      <c r="DP103" s="9" t="s">
        <v>41</v>
      </c>
      <c r="DQ103" s="9" t="s">
        <v>42</v>
      </c>
      <c r="DR103" s="9" t="s">
        <v>43</v>
      </c>
      <c r="DS103" s="9" t="s">
        <v>44</v>
      </c>
      <c r="DT103" s="9" t="s">
        <v>45</v>
      </c>
      <c r="DU103" s="9" t="s">
        <v>46</v>
      </c>
      <c r="DV103" s="9" t="s">
        <v>47</v>
      </c>
      <c r="DW103" s="9" t="s">
        <v>48</v>
      </c>
      <c r="DX103" s="9" t="s">
        <v>49</v>
      </c>
      <c r="DY103" s="9" t="s">
        <v>50</v>
      </c>
    </row>
    <row r="104" spans="1:129" x14ac:dyDescent="0.3">
      <c r="A104" s="5" t="s">
        <v>21</v>
      </c>
      <c r="B104" s="5" t="s">
        <v>21</v>
      </c>
      <c r="C104" s="9">
        <f t="shared" ref="C104:H109" si="62">0.821*C9+2*C45</f>
        <v>0</v>
      </c>
      <c r="D104" s="9">
        <f t="shared" si="62"/>
        <v>0</v>
      </c>
      <c r="E104" s="9">
        <f t="shared" si="62"/>
        <v>0</v>
      </c>
      <c r="F104" s="9">
        <f t="shared" si="62"/>
        <v>0</v>
      </c>
      <c r="G104" s="9">
        <f t="shared" si="62"/>
        <v>0</v>
      </c>
      <c r="H104" s="9">
        <f t="shared" si="62"/>
        <v>0</v>
      </c>
      <c r="I104" s="9">
        <f t="shared" ref="I104:I109" si="63">C104+H104</f>
        <v>0</v>
      </c>
      <c r="J104" s="9">
        <f>I104</f>
        <v>0</v>
      </c>
      <c r="K104" s="9">
        <f t="shared" ref="K104:K109" si="64">MIN(D104:G104)</f>
        <v>0</v>
      </c>
      <c r="L104" s="9">
        <f t="shared" ref="L104:L109" si="65">MAX(D104:G104)</f>
        <v>0</v>
      </c>
      <c r="M104" s="2"/>
      <c r="N104" s="9">
        <f>I104</f>
        <v>0</v>
      </c>
      <c r="O104" s="9">
        <f>I105</f>
        <v>640.97932999999989</v>
      </c>
      <c r="P104" s="9">
        <f>I106</f>
        <v>2667.78</v>
      </c>
      <c r="Q104" s="9">
        <f>I107</f>
        <v>61.495362999999998</v>
      </c>
      <c r="R104" s="9">
        <f>I108</f>
        <v>0</v>
      </c>
      <c r="S104" s="9">
        <f>I109</f>
        <v>0</v>
      </c>
      <c r="T104" s="9" t="s">
        <v>63</v>
      </c>
      <c r="U104" s="9">
        <f t="array" ref="U104:AR104">MMULT(N104:S104,'support matrix 17x36,8,xy'!N15:AK20)/1000</f>
        <v>-115.016896793049</v>
      </c>
      <c r="V104" s="9">
        <v>2347.8133897614798</v>
      </c>
      <c r="W104" s="9">
        <v>-335.16394661043455</v>
      </c>
      <c r="X104" s="9">
        <v>-37.701950853735809</v>
      </c>
      <c r="Y104" s="9">
        <v>1406.8335087834002</v>
      </c>
      <c r="Z104" s="9">
        <v>-325.98300639519954</v>
      </c>
      <c r="AA104" s="9">
        <v>39.836377753633002</v>
      </c>
      <c r="AB104" s="9">
        <v>-1687.6171054786901</v>
      </c>
      <c r="AC104" s="9">
        <v>-329.09370740339091</v>
      </c>
      <c r="AD104" s="9">
        <v>119.67809554007802</v>
      </c>
      <c r="AE104" s="9">
        <v>-2387.7468906863901</v>
      </c>
      <c r="AF104" s="9">
        <v>-341.41353156006312</v>
      </c>
      <c r="AG104" s="9">
        <v>115.82720482735502</v>
      </c>
      <c r="AH104" s="9">
        <v>2339.2510027087706</v>
      </c>
      <c r="AI104" s="9">
        <v>-337.10848010439213</v>
      </c>
      <c r="AJ104" s="9">
        <v>38.895835662528206</v>
      </c>
      <c r="AK104" s="9">
        <v>1397.8415322018402</v>
      </c>
      <c r="AL104" s="9">
        <v>-328.26816786374059</v>
      </c>
      <c r="AM104" s="9">
        <v>-40.943781929307498</v>
      </c>
      <c r="AN104" s="9">
        <v>-1678.7873140629799</v>
      </c>
      <c r="AO104" s="9">
        <v>-327.7569875375919</v>
      </c>
      <c r="AP104" s="9">
        <v>-120.57753353889301</v>
      </c>
      <c r="AQ104" s="9">
        <v>-2378.5966949447502</v>
      </c>
      <c r="AR104" s="9">
        <v>-342.96551887419633</v>
      </c>
      <c r="AX104" s="9">
        <f t="array" ref="AX104:BI104">MMULT(N104:S104,'support matrix 17x36,4,xy'!N15:Y20)/1000</f>
        <v>-119.978271990965</v>
      </c>
      <c r="AY104" s="9">
        <v>2723.2746691387902</v>
      </c>
      <c r="AZ104" s="9">
        <v>-655.01215458332149</v>
      </c>
      <c r="BA104" s="9">
        <v>136.12623007312899</v>
      </c>
      <c r="BB104" s="9">
        <v>-3043.8989397980899</v>
      </c>
      <c r="BC104" s="9">
        <v>-675.34795625140248</v>
      </c>
      <c r="BD104" s="9">
        <v>121.76654033014601</v>
      </c>
      <c r="BE104" s="9">
        <v>2713.33075197267</v>
      </c>
      <c r="BF104" s="9">
        <v>-659.77264145174945</v>
      </c>
      <c r="BG104" s="9">
        <v>-137.91385743298</v>
      </c>
      <c r="BH104" s="9">
        <v>-3033.6794015200703</v>
      </c>
      <c r="BI104" s="9">
        <v>-677.62057022100339</v>
      </c>
      <c r="BO104" s="5">
        <f t="array" ref="BO104:BZ104">MMULT(N104:S104,'support matrix 17x24,4,xy'!N15:Y20)/1000</f>
        <v>175.59006018709999</v>
      </c>
      <c r="BP104" s="5">
        <v>-4701.3894603849003</v>
      </c>
      <c r="BQ104" s="5">
        <v>-672.03610381861949</v>
      </c>
      <c r="BR104" s="5">
        <v>-163.94905418640602</v>
      </c>
      <c r="BS104" s="5">
        <v>4381.0927306334506</v>
      </c>
      <c r="BT104" s="5">
        <v>-660.54528333676035</v>
      </c>
      <c r="BU104" s="5">
        <v>-176.77510469286102</v>
      </c>
      <c r="BV104" s="5">
        <v>-4664.56396667423</v>
      </c>
      <c r="BW104" s="5">
        <v>-672.6334269973396</v>
      </c>
      <c r="BX104" s="5">
        <v>165.13403459423401</v>
      </c>
      <c r="BY104" s="5">
        <v>4344.1545542189806</v>
      </c>
      <c r="BZ104" s="5">
        <v>-662.56512174934778</v>
      </c>
      <c r="CF104" s="5">
        <f t="array" ref="CF104:CQ104">MMULT(N104:S104,'support matrix 17x24,4,no'!N15:Y20)/1000</f>
        <v>148.17104966562303</v>
      </c>
      <c r="CG104" s="5">
        <v>-4696.85269809686</v>
      </c>
      <c r="CH104" s="5">
        <v>-686.77411100461416</v>
      </c>
      <c r="CI104" s="5">
        <v>-141.61685834451603</v>
      </c>
      <c r="CJ104" s="5">
        <v>4375.4476360663011</v>
      </c>
      <c r="CK104" s="5">
        <v>-648.83355119622706</v>
      </c>
      <c r="CL104" s="5">
        <v>-148.89153148683701</v>
      </c>
      <c r="CM104" s="5">
        <v>-4694.1234308438816</v>
      </c>
      <c r="CN104" s="5">
        <v>-680.01145276631144</v>
      </c>
      <c r="CO104" s="5">
        <v>142.33734016573004</v>
      </c>
      <c r="CP104" s="5">
        <v>4374.2887946677411</v>
      </c>
      <c r="CQ104" s="5">
        <v>-652.13420723284753</v>
      </c>
      <c r="CW104" s="5">
        <f t="array" ref="CW104:DH104">MMULT($N104:$S104,'support matrix 14x14,4,xy'!$N$15:$Y$20)/1000</f>
        <v>183.32928322168098</v>
      </c>
      <c r="CX104" s="5">
        <v>-8755.912676584001</v>
      </c>
      <c r="CY104" s="5">
        <v>-662.36592732205747</v>
      </c>
      <c r="CZ104" s="5">
        <v>-179.896610254406</v>
      </c>
      <c r="DA104" s="5">
        <v>8435.6665837294004</v>
      </c>
      <c r="DB104" s="5">
        <v>-671.99604813745623</v>
      </c>
      <c r="DC104" s="5">
        <v>-181.68634376265703</v>
      </c>
      <c r="DD104" s="5">
        <v>-8833.0303685707986</v>
      </c>
      <c r="DE104" s="5">
        <v>-672.03693971900532</v>
      </c>
      <c r="DF104" s="5">
        <v>178.25633857538202</v>
      </c>
      <c r="DG104" s="5">
        <v>8512.3096907550007</v>
      </c>
      <c r="DH104" s="5">
        <v>-661.38108488297667</v>
      </c>
      <c r="DN104" s="5">
        <f t="array" ref="DN104:DY104">MMULT($N104:$S104,'support matrix 25x14,4,xy'!$N$15:$Y$20)/1000</f>
        <v>132.133010275293</v>
      </c>
      <c r="DO104" s="5">
        <v>-4485.5553410017601</v>
      </c>
      <c r="DP104" s="5">
        <v>-671.20830444403066</v>
      </c>
      <c r="DQ104" s="5">
        <v>-126.16141121142701</v>
      </c>
      <c r="DR104" s="5">
        <v>4164.9374801357608</v>
      </c>
      <c r="DS104" s="5">
        <v>-667.36025295859713</v>
      </c>
      <c r="DT104" s="5">
        <v>-130.12476770981201</v>
      </c>
      <c r="DU104" s="5">
        <v>-4474.1627276280506</v>
      </c>
      <c r="DV104" s="5">
        <v>-662.90197843277338</v>
      </c>
      <c r="DW104" s="5">
        <v>124.15583642594601</v>
      </c>
      <c r="DX104" s="5">
        <v>4153.8076682873507</v>
      </c>
      <c r="DY104" s="5">
        <v>-666.30946521002033</v>
      </c>
    </row>
    <row r="105" spans="1:129" x14ac:dyDescent="0.3">
      <c r="A105" s="5" t="s">
        <v>22</v>
      </c>
      <c r="B105" s="5" t="s">
        <v>23</v>
      </c>
      <c r="C105" s="9">
        <f t="shared" si="62"/>
        <v>451.56641999999994</v>
      </c>
      <c r="D105" s="9">
        <f t="shared" si="62"/>
        <v>527.41039999999998</v>
      </c>
      <c r="E105" s="9">
        <f t="shared" si="62"/>
        <v>493.28964000000002</v>
      </c>
      <c r="F105" s="9">
        <f t="shared" si="62"/>
        <v>1145.6233999999999</v>
      </c>
      <c r="G105" s="9">
        <f t="shared" si="62"/>
        <v>1572.6254999999999</v>
      </c>
      <c r="H105" s="9">
        <f t="shared" si="62"/>
        <v>189.41290999999998</v>
      </c>
      <c r="I105" s="9">
        <f t="shared" si="63"/>
        <v>640.97932999999989</v>
      </c>
      <c r="J105" s="9">
        <f t="shared" ref="J105:J109" si="66">I105</f>
        <v>640.97932999999989</v>
      </c>
      <c r="K105" s="9">
        <f t="shared" si="64"/>
        <v>493.28964000000002</v>
      </c>
      <c r="L105" s="9">
        <f t="shared" si="65"/>
        <v>1572.6254999999999</v>
      </c>
      <c r="M105" s="2"/>
      <c r="N105" s="9">
        <f>J104</f>
        <v>0</v>
      </c>
      <c r="O105" s="9">
        <f>J105</f>
        <v>640.97932999999989</v>
      </c>
      <c r="P105" s="9">
        <f>J106</f>
        <v>2667.78</v>
      </c>
      <c r="Q105" s="9">
        <f>J107</f>
        <v>61.495362999999998</v>
      </c>
      <c r="R105" s="9">
        <f>J108</f>
        <v>0</v>
      </c>
      <c r="S105" s="9">
        <f>J109</f>
        <v>0</v>
      </c>
      <c r="T105" s="9" t="s">
        <v>64</v>
      </c>
      <c r="U105" s="9">
        <f t="array" ref="U105:AR105">MMULT(N105:S105,'support matrix 17x36,8,xy'!N15:AK20)/1000</f>
        <v>-115.016896793049</v>
      </c>
      <c r="V105" s="9">
        <v>2347.8133897614798</v>
      </c>
      <c r="W105" s="9">
        <v>-335.16394661043455</v>
      </c>
      <c r="X105" s="9">
        <v>-37.701950853735809</v>
      </c>
      <c r="Y105" s="9">
        <v>1406.8335087834002</v>
      </c>
      <c r="Z105" s="9">
        <v>-325.98300639519954</v>
      </c>
      <c r="AA105" s="9">
        <v>39.836377753633002</v>
      </c>
      <c r="AB105" s="9">
        <v>-1687.6171054786901</v>
      </c>
      <c r="AC105" s="9">
        <v>-329.09370740339091</v>
      </c>
      <c r="AD105" s="9">
        <v>119.67809554007802</v>
      </c>
      <c r="AE105" s="9">
        <v>-2387.7468906863901</v>
      </c>
      <c r="AF105" s="9">
        <v>-341.41353156006312</v>
      </c>
      <c r="AG105" s="9">
        <v>115.82720482735502</v>
      </c>
      <c r="AH105" s="9">
        <v>2339.2510027087706</v>
      </c>
      <c r="AI105" s="9">
        <v>-337.10848010439213</v>
      </c>
      <c r="AJ105" s="9">
        <v>38.895835662528206</v>
      </c>
      <c r="AK105" s="9">
        <v>1397.8415322018402</v>
      </c>
      <c r="AL105" s="9">
        <v>-328.26816786374059</v>
      </c>
      <c r="AM105" s="9">
        <v>-40.943781929307498</v>
      </c>
      <c r="AN105" s="9">
        <v>-1678.7873140629799</v>
      </c>
      <c r="AO105" s="9">
        <v>-327.7569875375919</v>
      </c>
      <c r="AP105" s="9">
        <v>-120.57753353889301</v>
      </c>
      <c r="AQ105" s="9">
        <v>-2378.5966949447502</v>
      </c>
      <c r="AR105" s="9">
        <v>-342.96551887419633</v>
      </c>
      <c r="AX105" s="9">
        <f t="array" ref="AX105:BI105">MMULT(N105:S105,'support matrix 17x36,4,xy'!N15:Y20)/1000</f>
        <v>-119.978271990965</v>
      </c>
      <c r="AY105" s="9">
        <v>2723.2746691387902</v>
      </c>
      <c r="AZ105" s="9">
        <v>-655.01215458332149</v>
      </c>
      <c r="BA105" s="9">
        <v>136.12623007312899</v>
      </c>
      <c r="BB105" s="9">
        <v>-3043.8989397980899</v>
      </c>
      <c r="BC105" s="9">
        <v>-675.34795625140248</v>
      </c>
      <c r="BD105" s="9">
        <v>121.76654033014601</v>
      </c>
      <c r="BE105" s="9">
        <v>2713.33075197267</v>
      </c>
      <c r="BF105" s="9">
        <v>-659.77264145174945</v>
      </c>
      <c r="BG105" s="9">
        <v>-137.91385743298</v>
      </c>
      <c r="BH105" s="9">
        <v>-3033.6794015200703</v>
      </c>
      <c r="BI105" s="9">
        <v>-677.62057022100339</v>
      </c>
      <c r="BO105" s="5">
        <f t="array" ref="BO105:BZ105">MMULT(N105:S105,'support matrix 17x24,4,xy'!N15:Y20)/1000</f>
        <v>175.59006018709999</v>
      </c>
      <c r="BP105" s="5">
        <v>-4701.3894603849003</v>
      </c>
      <c r="BQ105" s="5">
        <v>-672.03610381861949</v>
      </c>
      <c r="BR105" s="5">
        <v>-163.94905418640602</v>
      </c>
      <c r="BS105" s="5">
        <v>4381.0927306334506</v>
      </c>
      <c r="BT105" s="5">
        <v>-660.54528333676035</v>
      </c>
      <c r="BU105" s="5">
        <v>-176.77510469286102</v>
      </c>
      <c r="BV105" s="5">
        <v>-4664.56396667423</v>
      </c>
      <c r="BW105" s="5">
        <v>-672.6334269973396</v>
      </c>
      <c r="BX105" s="5">
        <v>165.13403459423401</v>
      </c>
      <c r="BY105" s="5">
        <v>4344.1545542189806</v>
      </c>
      <c r="BZ105" s="5">
        <v>-662.56512174934778</v>
      </c>
      <c r="CF105" s="5">
        <f t="array" ref="CF105:CQ105">MMULT(N105:S105,'support matrix 17x24,4,no'!N15:Y20)/1000</f>
        <v>148.17104966562303</v>
      </c>
      <c r="CG105" s="5">
        <v>-4696.85269809686</v>
      </c>
      <c r="CH105" s="5">
        <v>-686.77411100461416</v>
      </c>
      <c r="CI105" s="5">
        <v>-141.61685834451603</v>
      </c>
      <c r="CJ105" s="5">
        <v>4375.4476360663011</v>
      </c>
      <c r="CK105" s="5">
        <v>-648.83355119622706</v>
      </c>
      <c r="CL105" s="5">
        <v>-148.89153148683701</v>
      </c>
      <c r="CM105" s="5">
        <v>-4694.1234308438816</v>
      </c>
      <c r="CN105" s="5">
        <v>-680.01145276631144</v>
      </c>
      <c r="CO105" s="5">
        <v>142.33734016573004</v>
      </c>
      <c r="CP105" s="5">
        <v>4374.2887946677411</v>
      </c>
      <c r="CQ105" s="5">
        <v>-652.13420723284753</v>
      </c>
      <c r="CW105" s="5">
        <f t="array" ref="CW105:DH105">MMULT($N105:$S105,'support matrix 14x14,4,xy'!$N$15:$Y$20)/1000</f>
        <v>183.32928322168098</v>
      </c>
      <c r="CX105" s="5">
        <v>-8755.912676584001</v>
      </c>
      <c r="CY105" s="5">
        <v>-662.36592732205747</v>
      </c>
      <c r="CZ105" s="5">
        <v>-179.896610254406</v>
      </c>
      <c r="DA105" s="5">
        <v>8435.6665837294004</v>
      </c>
      <c r="DB105" s="5">
        <v>-671.99604813745623</v>
      </c>
      <c r="DC105" s="5">
        <v>-181.68634376265703</v>
      </c>
      <c r="DD105" s="5">
        <v>-8833.0303685707986</v>
      </c>
      <c r="DE105" s="5">
        <v>-672.03693971900532</v>
      </c>
      <c r="DF105" s="5">
        <v>178.25633857538202</v>
      </c>
      <c r="DG105" s="5">
        <v>8512.3096907550007</v>
      </c>
      <c r="DH105" s="5">
        <v>-661.38108488297667</v>
      </c>
      <c r="DN105" s="5">
        <f t="array" ref="DN105:DY105">MMULT($N105:$S105,'support matrix 25x14,4,xy'!$N$15:$Y$20)/1000</f>
        <v>132.133010275293</v>
      </c>
      <c r="DO105" s="5">
        <v>-4485.5553410017601</v>
      </c>
      <c r="DP105" s="5">
        <v>-671.20830444403066</v>
      </c>
      <c r="DQ105" s="5">
        <v>-126.16141121142701</v>
      </c>
      <c r="DR105" s="5">
        <v>4164.9374801357608</v>
      </c>
      <c r="DS105" s="5">
        <v>-667.36025295859713</v>
      </c>
      <c r="DT105" s="5">
        <v>-130.12476770981201</v>
      </c>
      <c r="DU105" s="5">
        <v>-4474.1627276280506</v>
      </c>
      <c r="DV105" s="5">
        <v>-662.90197843277338</v>
      </c>
      <c r="DW105" s="5">
        <v>124.15583642594601</v>
      </c>
      <c r="DX105" s="5">
        <v>4153.8076682873507</v>
      </c>
      <c r="DY105" s="5">
        <v>-666.30946521002033</v>
      </c>
    </row>
    <row r="106" spans="1:129" x14ac:dyDescent="0.3">
      <c r="A106" s="5" t="s">
        <v>23</v>
      </c>
      <c r="B106" s="43" t="s">
        <v>24</v>
      </c>
      <c r="C106" s="9">
        <f t="shared" si="62"/>
        <v>274.98</v>
      </c>
      <c r="D106" s="9">
        <f t="shared" si="62"/>
        <v>184.59363999999997</v>
      </c>
      <c r="E106" s="9">
        <f t="shared" si="62"/>
        <v>172.651374</v>
      </c>
      <c r="F106" s="9">
        <f t="shared" si="62"/>
        <v>400.96818999999999</v>
      </c>
      <c r="G106" s="9">
        <f t="shared" si="62"/>
        <v>550.41892499999994</v>
      </c>
      <c r="H106" s="9">
        <f t="shared" si="62"/>
        <v>2392.8000000000002</v>
      </c>
      <c r="I106" s="9">
        <f t="shared" si="63"/>
        <v>2667.78</v>
      </c>
      <c r="J106" s="9">
        <f t="shared" si="66"/>
        <v>2667.78</v>
      </c>
      <c r="K106" s="9">
        <f t="shared" si="64"/>
        <v>172.651374</v>
      </c>
      <c r="L106" s="9">
        <f t="shared" si="65"/>
        <v>550.41892499999994</v>
      </c>
      <c r="M106" s="2"/>
      <c r="N106" s="9">
        <f>K104</f>
        <v>0</v>
      </c>
      <c r="O106" s="9">
        <f>K105</f>
        <v>493.28964000000002</v>
      </c>
      <c r="P106" s="9">
        <f>K106</f>
        <v>172.651374</v>
      </c>
      <c r="Q106" s="9">
        <f>K107</f>
        <v>0</v>
      </c>
      <c r="R106" s="9">
        <f>K108</f>
        <v>0</v>
      </c>
      <c r="S106" s="9">
        <f>K109</f>
        <v>0</v>
      </c>
      <c r="T106" s="9" t="s">
        <v>65</v>
      </c>
      <c r="U106" s="9">
        <f t="array" ref="U106:AR106">MMULT(N106:S106,'support matrix 17x36,8,xy'!N15:AK20)/1000</f>
        <v>-5.8448656219499995</v>
      </c>
      <c r="V106" s="9">
        <v>130.59744561072</v>
      </c>
      <c r="W106" s="9">
        <v>-21.5252755231752</v>
      </c>
      <c r="X106" s="9">
        <v>-1.2697768623240002</v>
      </c>
      <c r="Y106" s="9">
        <v>-3.9569228472599787</v>
      </c>
      <c r="Z106" s="9">
        <v>-20.196017796060001</v>
      </c>
      <c r="AA106" s="9">
        <v>3.6864768021300001</v>
      </c>
      <c r="AB106" s="9">
        <v>-201.52263004992</v>
      </c>
      <c r="AC106" s="9">
        <v>-22.197836484144002</v>
      </c>
      <c r="AD106" s="9">
        <v>9.1545431325660012</v>
      </c>
      <c r="AE106" s="9">
        <v>-171.88085558232001</v>
      </c>
      <c r="AF106" s="9">
        <v>-22.268051331501599</v>
      </c>
      <c r="AG106" s="9">
        <v>5.9010019829820015</v>
      </c>
      <c r="AH106" s="9">
        <v>130.14731881422003</v>
      </c>
      <c r="AI106" s="9">
        <v>-21.6613297387836</v>
      </c>
      <c r="AJ106" s="9">
        <v>1.3443375914100002</v>
      </c>
      <c r="AK106" s="9">
        <v>-4.2092404981199945</v>
      </c>
      <c r="AL106" s="9">
        <v>-20.294577066132</v>
      </c>
      <c r="AM106" s="9">
        <v>-3.772210541562</v>
      </c>
      <c r="AN106" s="9">
        <v>-201.19064612220001</v>
      </c>
      <c r="AO106" s="9">
        <v>-22.125520222919999</v>
      </c>
      <c r="AP106" s="9">
        <v>-9.199679134625999</v>
      </c>
      <c r="AQ106" s="10">
        <v>-171.27780899742001</v>
      </c>
      <c r="AR106" s="9">
        <v>-22.381054122232801</v>
      </c>
      <c r="AX106" s="9">
        <f t="array" ref="AX106:BI106">MMULT(N106:S106,'support matrix 17x36,4,xy'!N15:Y20)/1000</f>
        <v>-2.6615935815839995</v>
      </c>
      <c r="AY106" s="9">
        <v>60.884273816999979</v>
      </c>
      <c r="AZ106" s="9">
        <v>-39.648450788784004</v>
      </c>
      <c r="BA106" s="9">
        <v>13.696482828383999</v>
      </c>
      <c r="BB106" s="9">
        <v>-307.63268464139998</v>
      </c>
      <c r="BC106" s="9">
        <v>-46.403065829304005</v>
      </c>
      <c r="BD106" s="9">
        <v>2.7959410150379997</v>
      </c>
      <c r="BE106" s="9">
        <v>60.304658490000016</v>
      </c>
      <c r="BF106" s="9">
        <v>-39.999475696608002</v>
      </c>
      <c r="BG106" s="9">
        <v>-13.830336972197999</v>
      </c>
      <c r="BH106" s="9">
        <v>-306.84095476920004</v>
      </c>
      <c r="BI106" s="9">
        <v>-46.598655171563998</v>
      </c>
      <c r="BO106" s="5">
        <f t="array" ref="BO106:BZ106">MMULT(N106:S106,'support matrix 17x24,4,xy'!N15:Y20)/1000</f>
        <v>15.095575569834001</v>
      </c>
      <c r="BP106" s="5">
        <v>-413.71215527520002</v>
      </c>
      <c r="BQ106" s="5">
        <v>-45.827495477352002</v>
      </c>
      <c r="BR106" s="5">
        <v>-6.5849727333240011</v>
      </c>
      <c r="BS106" s="5">
        <v>167.02540565580003</v>
      </c>
      <c r="BT106" s="5">
        <v>-40.409843348123999</v>
      </c>
      <c r="BU106" s="5">
        <v>-15.174501912233998</v>
      </c>
      <c r="BV106" s="5">
        <v>-410.90040432720002</v>
      </c>
      <c r="BW106" s="5">
        <v>-45.897641264160001</v>
      </c>
      <c r="BX106" s="5">
        <v>6.6638497467600004</v>
      </c>
      <c r="BY106" s="5">
        <v>164.31971198040003</v>
      </c>
      <c r="BZ106" s="5">
        <v>-40.516344581399999</v>
      </c>
      <c r="CF106" s="5">
        <f t="array" ref="CF106:CQ106">MMULT(N106:S106,'support matrix 17x24,4,no'!N15:Y20)/1000</f>
        <v>12.552642811151999</v>
      </c>
      <c r="CG106" s="5">
        <v>-413.48277559259998</v>
      </c>
      <c r="CH106" s="5">
        <v>-54.26506678266</v>
      </c>
      <c r="CI106" s="5">
        <v>-6.0832725049620011</v>
      </c>
      <c r="CJ106" s="5">
        <v>166.32246791880002</v>
      </c>
      <c r="CK106" s="5">
        <v>-32.240670935940003</v>
      </c>
      <c r="CL106" s="5">
        <v>-12.553999357662001</v>
      </c>
      <c r="CM106" s="5">
        <v>-412.71571020239998</v>
      </c>
      <c r="CN106" s="5">
        <v>-53.680518559260001</v>
      </c>
      <c r="CO106" s="5">
        <v>6.0846290514720005</v>
      </c>
      <c r="CP106" s="5">
        <v>166.57404563519998</v>
      </c>
      <c r="CQ106" s="5">
        <v>-32.463391208399997</v>
      </c>
      <c r="CW106" s="5">
        <f t="array" ref="CW106:DH106">MMULT($N106:$S106,'support matrix 14x14,4,xy'!$N$15:$Y$20)/1000</f>
        <v>13.581151710552</v>
      </c>
      <c r="CX106" s="5">
        <v>-672.48696752280011</v>
      </c>
      <c r="CY106" s="5">
        <v>-44.735154898535995</v>
      </c>
      <c r="CZ106" s="5">
        <v>-9.6208498292579989</v>
      </c>
      <c r="DA106" s="5">
        <v>426.02959758600002</v>
      </c>
      <c r="DB106" s="5">
        <v>-41.611052950487995</v>
      </c>
      <c r="DC106" s="5">
        <v>-13.486440099672002</v>
      </c>
      <c r="DD106" s="5">
        <v>-677.4765922314001</v>
      </c>
      <c r="DE106" s="5">
        <v>-45.394485831360001</v>
      </c>
      <c r="DF106" s="5">
        <v>9.5263108697520007</v>
      </c>
      <c r="DG106" s="5">
        <v>430.64925506460003</v>
      </c>
      <c r="DH106" s="5">
        <v>-40.910680319616006</v>
      </c>
      <c r="DN106" s="5">
        <f t="array" ref="DN106:DY106">MMULT($N106:$S106,'support matrix 25x14,4,xy'!$N$15:$Y$20)/1000</f>
        <v>11.655620265293999</v>
      </c>
      <c r="DO106" s="5">
        <v>-399.80138742720004</v>
      </c>
      <c r="DP106" s="5">
        <v>-45.295186626827999</v>
      </c>
      <c r="DQ106" s="5">
        <v>-4.7955892287059996</v>
      </c>
      <c r="DR106" s="5">
        <v>153.05790949920001</v>
      </c>
      <c r="DS106" s="5">
        <v>-41.338461095423995</v>
      </c>
      <c r="DT106" s="5">
        <v>-11.523147332472002</v>
      </c>
      <c r="DU106" s="5">
        <v>-398.83207328460003</v>
      </c>
      <c r="DV106" s="5">
        <v>-44.634523811976003</v>
      </c>
      <c r="DW106" s="5">
        <v>4.6632889472579997</v>
      </c>
      <c r="DX106" s="5">
        <v>152.29084410900001</v>
      </c>
      <c r="DY106" s="5">
        <v>-41.383202465772001</v>
      </c>
    </row>
    <row r="107" spans="1:129" x14ac:dyDescent="0.3">
      <c r="A107" s="5" t="s">
        <v>25</v>
      </c>
      <c r="B107" s="43" t="s">
        <v>25</v>
      </c>
      <c r="C107" s="9">
        <f t="shared" si="62"/>
        <v>88.626949999999994</v>
      </c>
      <c r="D107" s="9">
        <f t="shared" si="62"/>
        <v>0</v>
      </c>
      <c r="E107" s="9">
        <f t="shared" si="62"/>
        <v>0</v>
      </c>
      <c r="F107" s="9">
        <f t="shared" si="62"/>
        <v>0</v>
      </c>
      <c r="G107" s="9">
        <f t="shared" si="62"/>
        <v>0</v>
      </c>
      <c r="H107" s="9">
        <f t="shared" si="62"/>
        <v>-27.131586999999996</v>
      </c>
      <c r="I107" s="9">
        <f t="shared" si="63"/>
        <v>61.495362999999998</v>
      </c>
      <c r="J107" s="9">
        <f t="shared" si="66"/>
        <v>61.495362999999998</v>
      </c>
      <c r="K107" s="9">
        <f t="shared" si="64"/>
        <v>0</v>
      </c>
      <c r="L107" s="9">
        <f t="shared" si="65"/>
        <v>0</v>
      </c>
      <c r="M107" s="2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</row>
    <row r="108" spans="1:129" x14ac:dyDescent="0.3">
      <c r="A108" s="5" t="s">
        <v>26</v>
      </c>
      <c r="B108" s="43" t="s">
        <v>27</v>
      </c>
      <c r="C108" s="9">
        <f t="shared" si="62"/>
        <v>0</v>
      </c>
      <c r="D108" s="9">
        <f t="shared" si="62"/>
        <v>0</v>
      </c>
      <c r="E108" s="9">
        <f t="shared" si="62"/>
        <v>0</v>
      </c>
      <c r="F108" s="9">
        <f t="shared" si="62"/>
        <v>0</v>
      </c>
      <c r="G108" s="9">
        <f t="shared" si="62"/>
        <v>0</v>
      </c>
      <c r="H108" s="9">
        <f t="shared" si="62"/>
        <v>0</v>
      </c>
      <c r="I108" s="9">
        <f t="shared" si="63"/>
        <v>0</v>
      </c>
      <c r="J108" s="9">
        <f t="shared" si="66"/>
        <v>0</v>
      </c>
      <c r="K108" s="9">
        <f t="shared" si="64"/>
        <v>0</v>
      </c>
      <c r="L108" s="9">
        <f t="shared" si="65"/>
        <v>0</v>
      </c>
      <c r="M108" s="2"/>
      <c r="N108" s="9">
        <f>L104</f>
        <v>0</v>
      </c>
      <c r="O108" s="9">
        <f>L105</f>
        <v>1572.6254999999999</v>
      </c>
      <c r="P108" s="9">
        <f>L106</f>
        <v>550.41892499999994</v>
      </c>
      <c r="Q108" s="9">
        <f>L107</f>
        <v>0</v>
      </c>
      <c r="R108" s="9">
        <f>L108</f>
        <v>0</v>
      </c>
      <c r="S108" s="9">
        <f>L109</f>
        <v>0</v>
      </c>
      <c r="T108" s="9" t="s">
        <v>66</v>
      </c>
      <c r="U108" s="9">
        <f t="array" ref="U108:AR108">MMULT(N108:S108,'support matrix 17x36,8,xy'!N15:AK20)/1000</f>
        <v>-18.633646393124998</v>
      </c>
      <c r="V108" s="9">
        <v>416.34945587399994</v>
      </c>
      <c r="W108" s="9">
        <v>-68.623369390589986</v>
      </c>
      <c r="X108" s="9">
        <v>-4.0480952995499999</v>
      </c>
      <c r="Y108" s="9">
        <v>-12.614815448249923</v>
      </c>
      <c r="Z108" s="9">
        <v>-64.385646908249996</v>
      </c>
      <c r="AA108" s="9">
        <v>11.752623517874998</v>
      </c>
      <c r="AB108" s="9">
        <v>-642.46155026399992</v>
      </c>
      <c r="AC108" s="9">
        <v>-70.767518449799994</v>
      </c>
      <c r="AD108" s="9">
        <v>29.185019922824999</v>
      </c>
      <c r="AE108" s="9">
        <v>-547.96248396899989</v>
      </c>
      <c r="AF108" s="9">
        <v>-70.991365963469988</v>
      </c>
      <c r="AG108" s="9">
        <v>18.812611175025001</v>
      </c>
      <c r="AH108" s="9">
        <v>414.91443510524994</v>
      </c>
      <c r="AI108" s="9">
        <v>-69.057115229744994</v>
      </c>
      <c r="AJ108" s="9">
        <v>4.2857976438750001</v>
      </c>
      <c r="AK108" s="9">
        <v>-13.419213391500001</v>
      </c>
      <c r="AL108" s="9">
        <v>-64.699857483149998</v>
      </c>
      <c r="AM108" s="9">
        <v>-12.025945829774999</v>
      </c>
      <c r="AN108" s="9">
        <v>-641.40317330249991</v>
      </c>
      <c r="AO108" s="9">
        <v>-70.536971551500002</v>
      </c>
      <c r="AP108" s="9">
        <v>-29.328915156074999</v>
      </c>
      <c r="AQ108" s="9">
        <v>-546.03994929524993</v>
      </c>
      <c r="AR108" s="9">
        <v>-71.351623013009998</v>
      </c>
      <c r="AX108" s="9">
        <f t="array" ref="AX108:BI108">MMULT(N108:S108,'support matrix 17x36,4,xy'!N15:Y20)/1000</f>
        <v>-8.4852581477999962</v>
      </c>
      <c r="AY108" s="9">
        <v>194.10130233749985</v>
      </c>
      <c r="AZ108" s="9">
        <v>-126.4007181378</v>
      </c>
      <c r="BA108" s="9">
        <v>43.664890582799998</v>
      </c>
      <c r="BB108" s="9">
        <v>-980.7443036924999</v>
      </c>
      <c r="BC108" s="9">
        <v>-147.93467910929999</v>
      </c>
      <c r="BD108" s="9">
        <v>8.9135627027250006</v>
      </c>
      <c r="BE108" s="9">
        <v>192.25346737500001</v>
      </c>
      <c r="BF108" s="9">
        <v>-127.51979844359998</v>
      </c>
      <c r="BG108" s="9">
        <v>-44.091622512224994</v>
      </c>
      <c r="BH108" s="9">
        <v>-978.22023976499997</v>
      </c>
      <c r="BI108" s="9">
        <v>-148.55822512004997</v>
      </c>
      <c r="BO108" s="5">
        <f t="array" ref="BO108:BZ108">MMULT(N108:S108,'support matrix 17x24,4,xy'!N15:Y20)/1000</f>
        <v>48.125249657174997</v>
      </c>
      <c r="BP108" s="5">
        <v>-1318.9295543399999</v>
      </c>
      <c r="BQ108" s="5">
        <v>-146.09973967589997</v>
      </c>
      <c r="BR108" s="5">
        <v>-20.993135062049998</v>
      </c>
      <c r="BS108" s="5">
        <v>532.48313117249995</v>
      </c>
      <c r="BT108" s="5">
        <v>-128.82806559705</v>
      </c>
      <c r="BU108" s="5">
        <v>-48.376869737174992</v>
      </c>
      <c r="BV108" s="5">
        <v>-1309.9655889899998</v>
      </c>
      <c r="BW108" s="5">
        <v>-146.32336702199999</v>
      </c>
      <c r="BX108" s="5">
        <v>21.244597879499999</v>
      </c>
      <c r="BY108" s="5">
        <v>523.85728030500002</v>
      </c>
      <c r="BZ108" s="5">
        <v>-129.16759544249999</v>
      </c>
      <c r="CF108" s="5">
        <f t="array" ref="CF108:CQ108">MMULT(N108:S108,'support matrix 17x24,4,no'!N15:Y20)/1000</f>
        <v>40.01828657339999</v>
      </c>
      <c r="CG108" s="5">
        <v>-1318.1982834824998</v>
      </c>
      <c r="CH108" s="5">
        <v>-172.99902706574997</v>
      </c>
      <c r="CI108" s="5">
        <v>-19.393696297275</v>
      </c>
      <c r="CJ108" s="5">
        <v>530.24213983499976</v>
      </c>
      <c r="CK108" s="5">
        <v>-102.78444374175</v>
      </c>
      <c r="CL108" s="5">
        <v>-40.022611293524989</v>
      </c>
      <c r="CM108" s="5">
        <v>-1315.7528508299999</v>
      </c>
      <c r="CN108" s="5">
        <v>-171.13546584824996</v>
      </c>
      <c r="CO108" s="5">
        <v>19.398021017399998</v>
      </c>
      <c r="CP108" s="5">
        <v>531.04417883999997</v>
      </c>
      <c r="CQ108" s="5">
        <v>-103.49448415499997</v>
      </c>
      <c r="CW108" s="5">
        <f t="array" ref="CW108:DH108">MMULT($N108:$S108,'support matrix 14x14,4,xy'!$N$15:$Y$20)/1000</f>
        <v>43.297210740899992</v>
      </c>
      <c r="CX108" s="5">
        <v>-2143.913165385</v>
      </c>
      <c r="CY108" s="5">
        <v>-142.61731776870002</v>
      </c>
      <c r="CZ108" s="5">
        <v>-30.671622807974991</v>
      </c>
      <c r="DA108" s="5">
        <v>1358.1980130749998</v>
      </c>
      <c r="DB108" s="5">
        <v>-132.65756595209999</v>
      </c>
      <c r="DC108" s="5">
        <v>-42.995266644899992</v>
      </c>
      <c r="DD108" s="5">
        <v>-2159.8202723175</v>
      </c>
      <c r="DE108" s="5">
        <v>-144.71928901199996</v>
      </c>
      <c r="DF108" s="5">
        <v>30.370229130899997</v>
      </c>
      <c r="DG108" s="5">
        <v>1372.9256508824999</v>
      </c>
      <c r="DH108" s="5">
        <v>-130.42475226720001</v>
      </c>
      <c r="DN108" s="5">
        <f t="array" ref="DN108:DY108">MMULT($N108:$S108,'support matrix 25x14,4,xy'!$N$15:$Y$20)/1000</f>
        <v>37.158545732924999</v>
      </c>
      <c r="DO108" s="5">
        <v>-1274.5815152399998</v>
      </c>
      <c r="DP108" s="5">
        <v>-144.40271949884999</v>
      </c>
      <c r="DQ108" s="5">
        <v>-15.288514692074999</v>
      </c>
      <c r="DR108" s="5">
        <v>487.95424013999991</v>
      </c>
      <c r="DS108" s="5">
        <v>-131.78853310080001</v>
      </c>
      <c r="DT108" s="5">
        <v>-36.736217154899997</v>
      </c>
      <c r="DU108" s="5">
        <v>-1271.4913061325001</v>
      </c>
      <c r="DV108" s="5">
        <v>-142.29650216669998</v>
      </c>
      <c r="DW108" s="5">
        <v>14.866736532974997</v>
      </c>
      <c r="DX108" s="5">
        <v>485.50880748749995</v>
      </c>
      <c r="DY108" s="5">
        <v>-131.93117023364999</v>
      </c>
    </row>
    <row r="109" spans="1:129" x14ac:dyDescent="0.3">
      <c r="A109" s="5" t="s">
        <v>27</v>
      </c>
      <c r="B109" s="43" t="s">
        <v>28</v>
      </c>
      <c r="C109" s="9">
        <f t="shared" si="62"/>
        <v>0</v>
      </c>
      <c r="D109" s="9">
        <f t="shared" si="62"/>
        <v>0</v>
      </c>
      <c r="E109" s="9">
        <f t="shared" si="62"/>
        <v>0</v>
      </c>
      <c r="F109" s="9">
        <f t="shared" si="62"/>
        <v>0</v>
      </c>
      <c r="G109" s="9">
        <f t="shared" si="62"/>
        <v>0</v>
      </c>
      <c r="H109" s="9">
        <f t="shared" si="62"/>
        <v>0</v>
      </c>
      <c r="I109" s="9">
        <f t="shared" si="63"/>
        <v>0</v>
      </c>
      <c r="J109" s="9">
        <f t="shared" si="66"/>
        <v>0</v>
      </c>
      <c r="K109" s="9">
        <f t="shared" si="64"/>
        <v>0</v>
      </c>
      <c r="L109" s="9">
        <f t="shared" si="65"/>
        <v>0</v>
      </c>
      <c r="M109" s="2"/>
      <c r="N109" s="2"/>
      <c r="O109" s="2"/>
      <c r="P109" s="2"/>
      <c r="Q109" s="2"/>
      <c r="R109" s="2"/>
      <c r="S109" s="2"/>
      <c r="T109" s="2"/>
    </row>
    <row r="110" spans="1:12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44"/>
      <c r="R110" s="5" t="s">
        <v>73</v>
      </c>
      <c r="S110" s="5" t="s">
        <v>74</v>
      </c>
      <c r="T110" s="2"/>
      <c r="U110" s="9" t="s">
        <v>39</v>
      </c>
      <c r="V110" s="9" t="s">
        <v>40</v>
      </c>
      <c r="W110" s="9" t="s">
        <v>41</v>
      </c>
      <c r="X110" s="9" t="s">
        <v>42</v>
      </c>
      <c r="Y110" s="9" t="s">
        <v>43</v>
      </c>
      <c r="Z110" s="9" t="s">
        <v>44</v>
      </c>
      <c r="AA110" s="9" t="s">
        <v>45</v>
      </c>
      <c r="AB110" s="9" t="s">
        <v>46</v>
      </c>
      <c r="AC110" s="9" t="s">
        <v>47</v>
      </c>
      <c r="AD110" s="9" t="s">
        <v>48</v>
      </c>
      <c r="AE110" s="9" t="s">
        <v>49</v>
      </c>
      <c r="AF110" s="9" t="s">
        <v>50</v>
      </c>
      <c r="AG110" s="9" t="s">
        <v>51</v>
      </c>
      <c r="AH110" s="9" t="s">
        <v>52</v>
      </c>
      <c r="AI110" s="9" t="s">
        <v>53</v>
      </c>
      <c r="AJ110" s="9" t="s">
        <v>54</v>
      </c>
      <c r="AK110" s="9" t="s">
        <v>55</v>
      </c>
      <c r="AL110" s="9" t="s">
        <v>56</v>
      </c>
      <c r="AM110" s="9" t="s">
        <v>57</v>
      </c>
      <c r="AN110" s="9" t="s">
        <v>58</v>
      </c>
      <c r="AO110" s="9" t="s">
        <v>59</v>
      </c>
      <c r="AP110" s="9" t="s">
        <v>60</v>
      </c>
      <c r="AQ110" s="9" t="s">
        <v>61</v>
      </c>
      <c r="AR110" s="9" t="s">
        <v>62</v>
      </c>
      <c r="AT110" s="5"/>
      <c r="AU110" s="5" t="s">
        <v>73</v>
      </c>
      <c r="AV110" s="5" t="s">
        <v>74</v>
      </c>
      <c r="AW110" s="2"/>
      <c r="AX110" s="9" t="s">
        <v>39</v>
      </c>
      <c r="AY110" s="9" t="s">
        <v>40</v>
      </c>
      <c r="AZ110" s="9" t="s">
        <v>41</v>
      </c>
      <c r="BA110" s="9" t="s">
        <v>42</v>
      </c>
      <c r="BB110" s="9" t="s">
        <v>43</v>
      </c>
      <c r="BC110" s="9" t="s">
        <v>44</v>
      </c>
      <c r="BD110" s="9" t="s">
        <v>45</v>
      </c>
      <c r="BE110" s="9" t="s">
        <v>46</v>
      </c>
      <c r="BF110" s="9" t="s">
        <v>47</v>
      </c>
      <c r="BG110" s="9" t="s">
        <v>48</v>
      </c>
      <c r="BH110" s="9" t="s">
        <v>49</v>
      </c>
      <c r="BI110" s="9" t="s">
        <v>50</v>
      </c>
      <c r="BK110" s="5"/>
      <c r="BL110" s="5" t="s">
        <v>73</v>
      </c>
      <c r="BM110" s="5" t="s">
        <v>74</v>
      </c>
      <c r="BN110" s="2"/>
      <c r="BO110" s="9" t="s">
        <v>39</v>
      </c>
      <c r="BP110" s="9" t="s">
        <v>40</v>
      </c>
      <c r="BQ110" s="9" t="s">
        <v>41</v>
      </c>
      <c r="BR110" s="9" t="s">
        <v>42</v>
      </c>
      <c r="BS110" s="9" t="s">
        <v>43</v>
      </c>
      <c r="BT110" s="9" t="s">
        <v>44</v>
      </c>
      <c r="BU110" s="9" t="s">
        <v>45</v>
      </c>
      <c r="BV110" s="9" t="s">
        <v>46</v>
      </c>
      <c r="BW110" s="9" t="s">
        <v>47</v>
      </c>
      <c r="BX110" s="9" t="s">
        <v>48</v>
      </c>
      <c r="BY110" s="9" t="s">
        <v>49</v>
      </c>
      <c r="BZ110" s="9" t="s">
        <v>50</v>
      </c>
      <c r="CB110" s="5"/>
      <c r="CC110" s="5" t="s">
        <v>73</v>
      </c>
      <c r="CD110" s="5" t="s">
        <v>74</v>
      </c>
      <c r="CE110" s="2"/>
      <c r="CF110" s="9" t="s">
        <v>39</v>
      </c>
      <c r="CG110" s="9" t="s">
        <v>40</v>
      </c>
      <c r="CH110" s="9" t="s">
        <v>41</v>
      </c>
      <c r="CI110" s="9" t="s">
        <v>42</v>
      </c>
      <c r="CJ110" s="9" t="s">
        <v>43</v>
      </c>
      <c r="CK110" s="9" t="s">
        <v>44</v>
      </c>
      <c r="CL110" s="9" t="s">
        <v>45</v>
      </c>
      <c r="CM110" s="9" t="s">
        <v>46</v>
      </c>
      <c r="CN110" s="9" t="s">
        <v>47</v>
      </c>
      <c r="CO110" s="9" t="s">
        <v>48</v>
      </c>
      <c r="CP110" s="9" t="s">
        <v>49</v>
      </c>
      <c r="CQ110" s="9" t="s">
        <v>50</v>
      </c>
      <c r="CS110" s="5"/>
      <c r="CT110" s="5" t="s">
        <v>73</v>
      </c>
      <c r="CU110" s="5" t="s">
        <v>74</v>
      </c>
      <c r="CV110" s="2"/>
      <c r="CW110" s="9" t="s">
        <v>39</v>
      </c>
      <c r="CX110" s="9" t="s">
        <v>40</v>
      </c>
      <c r="CY110" s="9" t="s">
        <v>41</v>
      </c>
      <c r="CZ110" s="9" t="s">
        <v>42</v>
      </c>
      <c r="DA110" s="9" t="s">
        <v>43</v>
      </c>
      <c r="DB110" s="9" t="s">
        <v>44</v>
      </c>
      <c r="DC110" s="9" t="s">
        <v>45</v>
      </c>
      <c r="DD110" s="9" t="s">
        <v>46</v>
      </c>
      <c r="DE110" s="9" t="s">
        <v>47</v>
      </c>
      <c r="DF110" s="9" t="s">
        <v>48</v>
      </c>
      <c r="DG110" s="9" t="s">
        <v>49</v>
      </c>
      <c r="DH110" s="9" t="s">
        <v>50</v>
      </c>
      <c r="DJ110" s="5"/>
      <c r="DK110" s="5" t="s">
        <v>73</v>
      </c>
      <c r="DL110" s="5" t="s">
        <v>74</v>
      </c>
      <c r="DM110" s="2"/>
      <c r="DN110" s="9" t="s">
        <v>39</v>
      </c>
      <c r="DO110" s="9" t="s">
        <v>40</v>
      </c>
      <c r="DP110" s="9" t="s">
        <v>41</v>
      </c>
      <c r="DQ110" s="9" t="s">
        <v>42</v>
      </c>
      <c r="DR110" s="9" t="s">
        <v>43</v>
      </c>
      <c r="DS110" s="9" t="s">
        <v>44</v>
      </c>
      <c r="DT110" s="9" t="s">
        <v>45</v>
      </c>
      <c r="DU110" s="9" t="s">
        <v>46</v>
      </c>
      <c r="DV110" s="9" t="s">
        <v>47</v>
      </c>
      <c r="DW110" s="9" t="s">
        <v>48</v>
      </c>
      <c r="DX110" s="9" t="s">
        <v>49</v>
      </c>
      <c r="DY110" s="9" t="s">
        <v>50</v>
      </c>
    </row>
    <row r="111" spans="1:129" x14ac:dyDescent="0.3">
      <c r="C111" s="2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9" t="s">
        <v>75</v>
      </c>
      <c r="R111" s="9">
        <f t="shared" ref="R111" si="67">MAX(V111,Y111,AB111,AE111,AH111,AK111,AN111,AQ111)</f>
        <v>5841.3772052697504</v>
      </c>
      <c r="S111" s="9">
        <f>SQRT(MAX(ABS(W111),ABS(Z111),ABS(AC111),ABS(AF111),ABS(AI111),ABS(AL111),ABS(AO111),ABS(AR111))^2+MAX(ABS(U111),ABS(X111),ABS(AA111),ABS(AD111),ABS(AG111),ABS(AJ111),ABS(AM111),ABS(AP111))^2)</f>
        <v>2002.116370728832</v>
      </c>
      <c r="T111" s="9" t="s">
        <v>63</v>
      </c>
      <c r="U111" s="9">
        <f t="shared" ref="U111:AR111" si="68">MAX(U59,U68,U77,U86,U95,U104)</f>
        <v>1.0720801433999991</v>
      </c>
      <c r="V111" s="9">
        <f t="shared" si="68"/>
        <v>2347.8133897614798</v>
      </c>
      <c r="W111" s="9">
        <f t="shared" si="68"/>
        <v>1396.55798021448</v>
      </c>
      <c r="X111" s="9">
        <f t="shared" si="68"/>
        <v>1.9000577402800003</v>
      </c>
      <c r="Y111" s="9">
        <f t="shared" si="68"/>
        <v>1406.8335087834002</v>
      </c>
      <c r="Z111" s="9">
        <f t="shared" si="68"/>
        <v>1429.3627072045999</v>
      </c>
      <c r="AA111" s="9">
        <f t="shared" si="68"/>
        <v>364.14779396760002</v>
      </c>
      <c r="AB111" s="9">
        <f t="shared" si="68"/>
        <v>2219.351078269689</v>
      </c>
      <c r="AC111" s="9">
        <f t="shared" si="68"/>
        <v>1370.2895731557203</v>
      </c>
      <c r="AD111" s="9">
        <f t="shared" si="68"/>
        <v>854.94895143759993</v>
      </c>
      <c r="AE111" s="9">
        <f t="shared" si="68"/>
        <v>5632.1513356673895</v>
      </c>
      <c r="AF111" s="9">
        <f t="shared" si="68"/>
        <v>1421.242258140712</v>
      </c>
      <c r="AG111" s="9">
        <f t="shared" si="68"/>
        <v>115.82720482735502</v>
      </c>
      <c r="AH111" s="9">
        <f t="shared" si="68"/>
        <v>2339.2510027087706</v>
      </c>
      <c r="AI111" s="9">
        <f t="shared" si="68"/>
        <v>692.70269570618211</v>
      </c>
      <c r="AJ111" s="9">
        <f t="shared" si="68"/>
        <v>38.895835662528206</v>
      </c>
      <c r="AK111" s="9">
        <f t="shared" si="68"/>
        <v>1397.8415322018402</v>
      </c>
      <c r="AL111" s="9">
        <f t="shared" si="68"/>
        <v>644.98342410568057</v>
      </c>
      <c r="AM111" s="9">
        <f t="shared" si="68"/>
        <v>539.29665993900005</v>
      </c>
      <c r="AN111" s="9">
        <f t="shared" si="68"/>
        <v>5663.954844180802</v>
      </c>
      <c r="AO111" s="9">
        <f t="shared" si="68"/>
        <v>672.66637288641186</v>
      </c>
      <c r="AP111" s="9">
        <f t="shared" si="68"/>
        <v>1401.9244677204001</v>
      </c>
      <c r="AQ111" s="9">
        <f t="shared" si="68"/>
        <v>5841.3772052697504</v>
      </c>
      <c r="AR111" s="9">
        <f t="shared" si="68"/>
        <v>706.81427143456631</v>
      </c>
      <c r="AT111" s="9" t="s">
        <v>75</v>
      </c>
      <c r="AU111" s="9">
        <f t="shared" ref="AU111" si="69">MAX(AY111,BB111,BE111,BH111)</f>
        <v>8967.7152216280028</v>
      </c>
      <c r="AV111" s="9">
        <f t="shared" ref="AV111:AV118" si="70">SQRT(MAX(ABS(AZ111),ABS(BC111),ABS(BF111),ABS(BI111))^2+MAX(ABS(AX111),ABS(BA111),ABS(BD111),ABS(BG111))^2)</f>
        <v>3110.5232640740519</v>
      </c>
      <c r="AW111" s="9" t="s">
        <v>63</v>
      </c>
      <c r="AX111" s="9">
        <f t="shared" ref="AX111:BI111" si="71">MAX(AX59,AX68,AX77,AX86,AX95,AX104)</f>
        <v>9.2936680689999989</v>
      </c>
      <c r="AY111" s="9">
        <f t="shared" si="71"/>
        <v>2723.2746691387902</v>
      </c>
      <c r="AZ111" s="9">
        <f t="shared" si="71"/>
        <v>2547.9651337398923</v>
      </c>
      <c r="BA111" s="9">
        <f t="shared" si="71"/>
        <v>1195.4479102267999</v>
      </c>
      <c r="BB111" s="9">
        <f t="shared" si="71"/>
        <v>5308.671391389089</v>
      </c>
      <c r="BC111" s="9">
        <f t="shared" si="71"/>
        <v>2407.659393363152</v>
      </c>
      <c r="BD111" s="9">
        <f t="shared" si="71"/>
        <v>121.76654033014601</v>
      </c>
      <c r="BE111" s="9">
        <f t="shared" si="71"/>
        <v>2713.33075197267</v>
      </c>
      <c r="BF111" s="9">
        <f t="shared" si="71"/>
        <v>1502.6580420791954</v>
      </c>
      <c r="BG111" s="9">
        <f t="shared" si="71"/>
        <v>1784.1604898639998</v>
      </c>
      <c r="BH111" s="9">
        <f t="shared" si="71"/>
        <v>8967.7152216280028</v>
      </c>
      <c r="BI111" s="9">
        <f t="shared" si="71"/>
        <v>1629.3247613988685</v>
      </c>
      <c r="BK111" s="9" t="s">
        <v>75</v>
      </c>
      <c r="BL111" s="9">
        <f t="shared" ref="BL111" si="72">MAX(BP111,BS111,BV111,BY111)</f>
        <v>12774.272138907998</v>
      </c>
      <c r="BM111" s="9">
        <f t="shared" ref="BM111:BM118" si="73">SQRT(MAX(ABS(BQ111),ABS(BT111),ABS(BW111),ABS(BZ111))^2+MAX(ABS(BO111),ABS(BR111),ABS(BU111),ABS(BX111))^2)</f>
        <v>3824.9430364412192</v>
      </c>
      <c r="BN111" s="9" t="s">
        <v>63</v>
      </c>
      <c r="BO111" s="9">
        <f t="shared" ref="BO111:BZ111" si="74">MAX(BO59,BO68,BO77,BO86,BO95,BO104)</f>
        <v>1451.7212561679999</v>
      </c>
      <c r="BP111" s="9">
        <f t="shared" si="74"/>
        <v>9399.7341200949013</v>
      </c>
      <c r="BQ111" s="9">
        <f t="shared" si="74"/>
        <v>2962.6089114438282</v>
      </c>
      <c r="BR111" s="9">
        <f t="shared" si="74"/>
        <v>5.6990641595999971</v>
      </c>
      <c r="BS111" s="9">
        <f t="shared" si="74"/>
        <v>4381.0927306334506</v>
      </c>
      <c r="BT111" s="9">
        <f t="shared" si="74"/>
        <v>3101.9679321315484</v>
      </c>
      <c r="BU111" s="9">
        <f t="shared" si="74"/>
        <v>2237.8525822868</v>
      </c>
      <c r="BV111" s="9">
        <f t="shared" si="74"/>
        <v>12774.272138907998</v>
      </c>
      <c r="BW111" s="9">
        <f t="shared" si="74"/>
        <v>1267.3060460769834</v>
      </c>
      <c r="BX111" s="9">
        <f t="shared" si="74"/>
        <v>165.13403459423401</v>
      </c>
      <c r="BY111" s="9">
        <f t="shared" si="74"/>
        <v>4344.1545542189806</v>
      </c>
      <c r="BZ111" s="9">
        <f t="shared" si="74"/>
        <v>1169.5298362577757</v>
      </c>
      <c r="CB111" s="9" t="s">
        <v>75</v>
      </c>
      <c r="CC111" s="9">
        <f t="shared" ref="CC111" si="75">MAX(CG111,CJ111,CM111,CP111)</f>
        <v>12681.212714640002</v>
      </c>
      <c r="CD111" s="9">
        <f>SQRT(MAX(ABS(CH111),ABS(CK111),ABS(CN111),ABS(CQ111))^2+MAX(ABS(CF111),ABS(CI111),ABS(CL111),ABS(CO111))^2)</f>
        <v>3817.9167535678507</v>
      </c>
      <c r="CE111" s="9" t="s">
        <v>63</v>
      </c>
      <c r="CF111" s="9">
        <f t="shared" ref="CF111:CQ111" si="76">MAX(CF59,CF68,CF77,CF86,CF95,CF104)</f>
        <v>1519.6123588036</v>
      </c>
      <c r="CG111" s="9">
        <f t="shared" si="76"/>
        <v>9492.6451372108622</v>
      </c>
      <c r="CH111" s="9">
        <f t="shared" si="76"/>
        <v>2933.1094839658203</v>
      </c>
      <c r="CI111" s="9">
        <f t="shared" si="76"/>
        <v>4.0071194855999996</v>
      </c>
      <c r="CJ111" s="9">
        <f t="shared" si="76"/>
        <v>4375.4476360663011</v>
      </c>
      <c r="CK111" s="9">
        <f t="shared" si="76"/>
        <v>3143.9541620851364</v>
      </c>
      <c r="CL111" s="9">
        <f t="shared" si="76"/>
        <v>2166.1118539636</v>
      </c>
      <c r="CM111" s="9">
        <f t="shared" si="76"/>
        <v>12681.212714640002</v>
      </c>
      <c r="CN111" s="9">
        <f t="shared" si="76"/>
        <v>1258.8703291035724</v>
      </c>
      <c r="CO111" s="9">
        <f t="shared" si="76"/>
        <v>142.33734016573004</v>
      </c>
      <c r="CP111" s="9">
        <f t="shared" si="76"/>
        <v>4374.2887946677411</v>
      </c>
      <c r="CQ111" s="9">
        <f t="shared" si="76"/>
        <v>1167.2383503104932</v>
      </c>
      <c r="CS111" s="9" t="s">
        <v>75</v>
      </c>
      <c r="CT111" s="9">
        <f t="shared" ref="CT111" si="77">MAX(CX111,DA111,DD111,DG111)</f>
        <v>23005.719303494407</v>
      </c>
      <c r="CU111" s="9">
        <f t="shared" ref="CU111:CU118" si="78">SQRT(MAX(ABS(CY111),ABS(DB111),ABS(DE111),ABS(DH111))^2+MAX(ABS(CW111),ABS(CZ111),ABS(DC111),ABS(DF111))^2)</f>
        <v>5160.8210748396359</v>
      </c>
      <c r="CV111" s="9" t="s">
        <v>63</v>
      </c>
      <c r="CW111" s="9">
        <f t="shared" ref="CW111:DH111" si="79">MAX(CW59,CW68,CW77,CW86,CW95,CW104)</f>
        <v>2011.0029322652001</v>
      </c>
      <c r="CX111" s="9">
        <f t="shared" si="79"/>
        <v>19099.826745631999</v>
      </c>
      <c r="CY111" s="9">
        <f t="shared" si="79"/>
        <v>4095.9257349637646</v>
      </c>
      <c r="CZ111" s="9">
        <f t="shared" si="79"/>
        <v>0.65474095959999978</v>
      </c>
      <c r="DA111" s="9">
        <f t="shared" si="79"/>
        <v>8435.6665837294004</v>
      </c>
      <c r="DB111" s="9">
        <f t="shared" si="79"/>
        <v>4288.2963436726041</v>
      </c>
      <c r="DC111" s="9">
        <f t="shared" si="79"/>
        <v>2871.3391710756</v>
      </c>
      <c r="DD111" s="9">
        <f t="shared" si="79"/>
        <v>23005.719303494407</v>
      </c>
      <c r="DE111" s="9">
        <f t="shared" si="79"/>
        <v>529.93998210848008</v>
      </c>
      <c r="DF111" s="9">
        <f t="shared" si="79"/>
        <v>178.25633857538202</v>
      </c>
      <c r="DG111" s="9">
        <f t="shared" si="79"/>
        <v>8512.3096907550007</v>
      </c>
      <c r="DH111" s="9">
        <f t="shared" si="79"/>
        <v>455.28184978371252</v>
      </c>
      <c r="DJ111" s="9" t="s">
        <v>75</v>
      </c>
      <c r="DK111" s="9">
        <f t="shared" ref="DK111" si="80">MAX(DO111,DR111,DU111,DX111)</f>
        <v>13071.820884340001</v>
      </c>
      <c r="DL111" s="9">
        <f t="shared" ref="DL111:DL118" si="81">SQRT(MAX(ABS(DP111),ABS(DS111),ABS(DV111),ABS(DY111))^2+MAX(ABS(DN111),ABS(DQ111),ABS(DT111),ABS(DW111))^2)</f>
        <v>3720.6537327321898</v>
      </c>
      <c r="DM111" s="9" t="s">
        <v>63</v>
      </c>
      <c r="DN111" s="9">
        <f t="shared" ref="DN111:DY111" si="82">MAX(DN59,DN68,DN77,DN86,DN95,DN104)</f>
        <v>1717.4505198956001</v>
      </c>
      <c r="DO111" s="9">
        <f t="shared" si="82"/>
        <v>8405.4515592257612</v>
      </c>
      <c r="DP111" s="9">
        <f t="shared" si="82"/>
        <v>2778.7341162427711</v>
      </c>
      <c r="DQ111" s="9">
        <f t="shared" si="82"/>
        <v>5.0687838781999988</v>
      </c>
      <c r="DR111" s="9">
        <f t="shared" si="82"/>
        <v>4164.9374801357608</v>
      </c>
      <c r="DS111" s="9">
        <f t="shared" si="82"/>
        <v>2927.594084996832</v>
      </c>
      <c r="DT111" s="9">
        <f t="shared" si="82"/>
        <v>2296.1831530576001</v>
      </c>
      <c r="DU111" s="9">
        <f t="shared" si="82"/>
        <v>13071.820884340001</v>
      </c>
      <c r="DV111" s="9">
        <f t="shared" si="82"/>
        <v>1361.4527422654483</v>
      </c>
      <c r="DW111" s="9">
        <f t="shared" si="82"/>
        <v>124.15583642594601</v>
      </c>
      <c r="DX111" s="9">
        <f t="shared" si="82"/>
        <v>4153.8076682873507</v>
      </c>
      <c r="DY111" s="9">
        <f t="shared" si="82"/>
        <v>1293.4232891027871</v>
      </c>
    </row>
    <row r="112" spans="1:12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Q112" s="9" t="s">
        <v>76</v>
      </c>
      <c r="R112" s="9">
        <f t="shared" ref="R112" si="83">MIN(V112,Y112,AB112,AE112,AH112,AK112,AN112,AQ112)</f>
        <v>-6048.5182278688017</v>
      </c>
      <c r="S112" s="9">
        <f>SQRT(MAX(ABS(W112),ABS(Z112),ABS(AC112),ABS(AF112),ABS(AI112),ABS(AL112),ABS(AO112),ABS(AR112))^2+MAX(ABS(U112),ABS(X112),ABS(AA112),ABS(AD112),ABS(AG112),ABS(AJ112),ABS(AM112),ABS(AP112))^2)</f>
        <v>1235.1243943233526</v>
      </c>
      <c r="T112" s="9"/>
      <c r="U112" s="9">
        <f t="shared" ref="U112:AR112" si="84">MIN(U59,U68,U77,U86,U95,U104)</f>
        <v>-618.81821963480002</v>
      </c>
      <c r="V112" s="9">
        <f t="shared" si="84"/>
        <v>-5702.8894597934795</v>
      </c>
      <c r="W112" s="9">
        <f t="shared" si="84"/>
        <v>-335.16394661043455</v>
      </c>
      <c r="X112" s="9">
        <f t="shared" si="84"/>
        <v>-147.21655600135998</v>
      </c>
      <c r="Y112" s="9">
        <f t="shared" si="84"/>
        <v>-6048.5182278688017</v>
      </c>
      <c r="Z112" s="9">
        <f t="shared" si="84"/>
        <v>-325.98300639519954</v>
      </c>
      <c r="AA112" s="9">
        <f t="shared" si="84"/>
        <v>-51.560689838366997</v>
      </c>
      <c r="AB112" s="9">
        <f t="shared" si="84"/>
        <v>-1687.6171054786901</v>
      </c>
      <c r="AC112" s="9">
        <f t="shared" si="84"/>
        <v>-329.09370740339091</v>
      </c>
      <c r="AD112" s="9">
        <f t="shared" si="84"/>
        <v>-60.630029909922008</v>
      </c>
      <c r="AE112" s="9">
        <f t="shared" si="84"/>
        <v>-2387.7468906863901</v>
      </c>
      <c r="AF112" s="9">
        <f t="shared" si="84"/>
        <v>-341.41353156006312</v>
      </c>
      <c r="AG112" s="9">
        <f t="shared" si="84"/>
        <v>-1186.5525366860002</v>
      </c>
      <c r="AH112" s="9">
        <f t="shared" si="84"/>
        <v>-6019.5580725317695</v>
      </c>
      <c r="AI112" s="9">
        <f t="shared" si="84"/>
        <v>-337.10848010439213</v>
      </c>
      <c r="AJ112" s="9">
        <f t="shared" si="84"/>
        <v>-339.10701027655995</v>
      </c>
      <c r="AK112" s="9">
        <f t="shared" si="84"/>
        <v>-2562.9659086698402</v>
      </c>
      <c r="AL112" s="9">
        <f t="shared" si="84"/>
        <v>-328.26816786374059</v>
      </c>
      <c r="AM112" s="9">
        <f t="shared" si="84"/>
        <v>-55.930055205307504</v>
      </c>
      <c r="AN112" s="9">
        <f t="shared" si="84"/>
        <v>-1678.7873140629799</v>
      </c>
      <c r="AO112" s="9">
        <f t="shared" si="84"/>
        <v>-327.7569875375919</v>
      </c>
      <c r="AP112" s="9">
        <f t="shared" si="84"/>
        <v>-120.57753353889301</v>
      </c>
      <c r="AQ112" s="9">
        <f t="shared" si="84"/>
        <v>-2378.5966949447502</v>
      </c>
      <c r="AR112" s="9">
        <f t="shared" si="84"/>
        <v>-342.96551887419633</v>
      </c>
      <c r="AT112" s="9" t="s">
        <v>76</v>
      </c>
      <c r="AU112" s="9">
        <f t="shared" ref="AU112:AU116" si="85">MIN(AY112,BB112,BE112,BH112)</f>
        <v>-8969.4105264600021</v>
      </c>
      <c r="AV112" s="9">
        <f t="shared" si="70"/>
        <v>1529.6557894412574</v>
      </c>
      <c r="AW112" s="9"/>
      <c r="AX112" s="9">
        <f t="shared" ref="AX112:BI112" si="86">MIN(AX59,AX68,AX77,AX86,AX95,AX104)</f>
        <v>-739.59830343800013</v>
      </c>
      <c r="AY112" s="9">
        <f t="shared" si="86"/>
        <v>-8969.4105264600021</v>
      </c>
      <c r="AZ112" s="9">
        <f t="shared" si="86"/>
        <v>-655.01215458332149</v>
      </c>
      <c r="BA112" s="9">
        <f t="shared" si="86"/>
        <v>-108.08305570887099</v>
      </c>
      <c r="BB112" s="9">
        <f t="shared" si="86"/>
        <v>-3043.8989397980899</v>
      </c>
      <c r="BC112" s="9">
        <f t="shared" si="86"/>
        <v>-675.34795625140248</v>
      </c>
      <c r="BD112" s="9">
        <f t="shared" si="86"/>
        <v>-1371.3778461767999</v>
      </c>
      <c r="BE112" s="9">
        <f t="shared" si="86"/>
        <v>-6089.9180557856689</v>
      </c>
      <c r="BF112" s="9">
        <f t="shared" si="86"/>
        <v>-659.77264145174945</v>
      </c>
      <c r="BG112" s="9">
        <f t="shared" si="86"/>
        <v>-137.91385743298</v>
      </c>
      <c r="BH112" s="9">
        <f t="shared" si="86"/>
        <v>-3033.6794015200703</v>
      </c>
      <c r="BI112" s="9">
        <f t="shared" si="86"/>
        <v>-677.62057022100339</v>
      </c>
      <c r="BK112" s="9" t="s">
        <v>76</v>
      </c>
      <c r="BL112" s="9">
        <f t="shared" ref="BL112" si="87">MIN(BP112,BS112,BV112,BY112)</f>
        <v>-12922.495914916</v>
      </c>
      <c r="BM112" s="9">
        <f t="shared" si="73"/>
        <v>1939.674227402732</v>
      </c>
      <c r="BN112" s="9"/>
      <c r="BO112" s="9">
        <f t="shared" ref="BO112:BZ112" si="88">MIN(BO59,BO68,BO77,BO86,BO95,BO104)</f>
        <v>-113.65695841690001</v>
      </c>
      <c r="BP112" s="9">
        <f t="shared" si="88"/>
        <v>-4701.3894603849003</v>
      </c>
      <c r="BQ112" s="9">
        <f t="shared" si="88"/>
        <v>-672.03610381861949</v>
      </c>
      <c r="BR112" s="9">
        <f t="shared" si="88"/>
        <v>-1001.6044012071999</v>
      </c>
      <c r="BS112" s="9">
        <f t="shared" si="88"/>
        <v>-12922.495914916</v>
      </c>
      <c r="BT112" s="9">
        <f t="shared" si="88"/>
        <v>-660.54528333676035</v>
      </c>
      <c r="BU112" s="9">
        <f t="shared" si="88"/>
        <v>-176.77510469286102</v>
      </c>
      <c r="BV112" s="9">
        <f t="shared" si="88"/>
        <v>-4664.56396667423</v>
      </c>
      <c r="BW112" s="9">
        <f t="shared" si="88"/>
        <v>-672.6334269973396</v>
      </c>
      <c r="BX112" s="9">
        <f t="shared" si="88"/>
        <v>-1819.3131619751998</v>
      </c>
      <c r="BY112" s="9">
        <f t="shared" si="88"/>
        <v>-10064.52233380098</v>
      </c>
      <c r="BZ112" s="9">
        <f t="shared" si="88"/>
        <v>-662.56512174934778</v>
      </c>
      <c r="CB112" s="9" t="s">
        <v>76</v>
      </c>
      <c r="CC112" s="9">
        <f t="shared" ref="CC112" si="89">MIN(CG112,CJ112,CM112,CP112)</f>
        <v>-13079.132932184002</v>
      </c>
      <c r="CD112" s="9">
        <f>SQRT(MAX(ABS(CH112),ABS(CK112),ABS(CN112),ABS(CQ112))^2+MAX(ABS(CF112),ABS(CI112),ABS(CL112),ABS(CO112))^2)</f>
        <v>1887.8559689140563</v>
      </c>
      <c r="CE112" s="9"/>
      <c r="CF112" s="9">
        <f t="shared" ref="CF112:CQ112" si="90">MIN(CF59,CF68,CF77,CF86,CF95,CF104)</f>
        <v>-116.77062658237701</v>
      </c>
      <c r="CG112" s="9">
        <f t="shared" si="90"/>
        <v>-4696.85269809686</v>
      </c>
      <c r="CH112" s="9">
        <f t="shared" si="90"/>
        <v>-686.77411100461416</v>
      </c>
      <c r="CI112" s="9">
        <f t="shared" si="90"/>
        <v>-1058.5961178992</v>
      </c>
      <c r="CJ112" s="9">
        <f t="shared" si="90"/>
        <v>-13079.132932184002</v>
      </c>
      <c r="CK112" s="9">
        <f t="shared" si="90"/>
        <v>-648.83355119622706</v>
      </c>
      <c r="CL112" s="9">
        <f t="shared" si="90"/>
        <v>-148.89153148683701</v>
      </c>
      <c r="CM112" s="9">
        <f t="shared" si="90"/>
        <v>-4694.1234308438816</v>
      </c>
      <c r="CN112" s="9">
        <f t="shared" si="90"/>
        <v>-680.01145276631144</v>
      </c>
      <c r="CO112" s="9">
        <f t="shared" si="90"/>
        <v>-1758.5054676680002</v>
      </c>
      <c r="CP112" s="9">
        <f t="shared" si="90"/>
        <v>-10033.766328613739</v>
      </c>
      <c r="CQ112" s="9">
        <f t="shared" si="90"/>
        <v>-652.13420723284753</v>
      </c>
      <c r="CS112" s="9" t="s">
        <v>76</v>
      </c>
      <c r="CT112" s="9">
        <f t="shared" ref="CT112" si="91">MIN(CX112,DA112,DD112,DG112)</f>
        <v>-23279.430803139203</v>
      </c>
      <c r="CU112" s="9">
        <f t="shared" si="78"/>
        <v>2531.1193436202589</v>
      </c>
      <c r="CV112" s="9"/>
      <c r="CW112" s="9">
        <f t="shared" ref="CW112:DH112" si="92">MIN(CW59,CW68,CW77,CW86,CW95,CW104)</f>
        <v>-125.401885442319</v>
      </c>
      <c r="CX112" s="9">
        <f t="shared" si="92"/>
        <v>-8755.912676584001</v>
      </c>
      <c r="CY112" s="9">
        <f t="shared" si="92"/>
        <v>-662.36592732205747</v>
      </c>
      <c r="CZ112" s="9">
        <f t="shared" si="92"/>
        <v>-1573.4457872552</v>
      </c>
      <c r="DA112" s="9">
        <f t="shared" si="92"/>
        <v>-23279.430803139203</v>
      </c>
      <c r="DB112" s="9">
        <f t="shared" si="92"/>
        <v>-671.99604813745623</v>
      </c>
      <c r="DC112" s="9">
        <f t="shared" si="92"/>
        <v>-181.68634376265703</v>
      </c>
      <c r="DD112" s="9">
        <f t="shared" si="92"/>
        <v>-8833.0303685707986</v>
      </c>
      <c r="DE112" s="9">
        <f t="shared" si="92"/>
        <v>-672.03693971900532</v>
      </c>
      <c r="DF112" s="9">
        <f t="shared" si="92"/>
        <v>-2440.2728296855998</v>
      </c>
      <c r="DG112" s="9">
        <f t="shared" si="92"/>
        <v>-19796.120429475002</v>
      </c>
      <c r="DH112" s="9">
        <f t="shared" si="92"/>
        <v>-661.38108488297667</v>
      </c>
      <c r="DJ112" s="9" t="s">
        <v>76</v>
      </c>
      <c r="DK112" s="9">
        <f t="shared" ref="DK112" si="93">MIN(DO112,DR112,DU112,DX112)</f>
        <v>-12859.405005088001</v>
      </c>
      <c r="DL112" s="9">
        <f t="shared" si="81"/>
        <v>2004.8825496354366</v>
      </c>
      <c r="DM112" s="9"/>
      <c r="DN112" s="9">
        <f t="shared" ref="DN112:DY112" si="94">MIN(DN59,DN68,DN77,DN86,DN95,DN104)</f>
        <v>-118.20086208270699</v>
      </c>
      <c r="DO112" s="9">
        <f t="shared" si="94"/>
        <v>-4485.5553410017601</v>
      </c>
      <c r="DP112" s="9">
        <f t="shared" si="94"/>
        <v>-671.20830444403066</v>
      </c>
      <c r="DQ112" s="9">
        <f t="shared" si="94"/>
        <v>-1255.8553591443999</v>
      </c>
      <c r="DR112" s="9">
        <f t="shared" si="94"/>
        <v>-12859.405005088001</v>
      </c>
      <c r="DS112" s="9">
        <f t="shared" si="94"/>
        <v>-667.36025295859713</v>
      </c>
      <c r="DT112" s="9">
        <f t="shared" si="94"/>
        <v>-130.37053781381201</v>
      </c>
      <c r="DU112" s="9">
        <f t="shared" si="94"/>
        <v>-4474.1627276280506</v>
      </c>
      <c r="DV112" s="9">
        <f t="shared" si="94"/>
        <v>-662.90197843277338</v>
      </c>
      <c r="DW112" s="9">
        <f t="shared" si="94"/>
        <v>-1889.1885691688001</v>
      </c>
      <c r="DX112" s="9">
        <f t="shared" si="94"/>
        <v>-9319.5089139523498</v>
      </c>
      <c r="DY112" s="9">
        <f t="shared" si="94"/>
        <v>-666.30946521002033</v>
      </c>
    </row>
    <row r="113" spans="2:12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Q113" s="9" t="s">
        <v>75</v>
      </c>
      <c r="R113" s="9">
        <f t="shared" ref="R113:R117" si="95">MAX(V113,Y113,AB113,AE113,AH113,AK113,AN113,AQ113)</f>
        <v>2347.8133897614798</v>
      </c>
      <c r="S113" s="9">
        <f>SQRT(MAX(ABS(W113),ABS(Z113),ABS(AC113),ABS(AF113),ABS(AI113),ABS(AL113),ABS(AO113),ABS(AR113))^2+MAX(ABS(U113),ABS(X113),ABS(AA113),ABS(AD113),ABS(AG113),ABS(AJ113),ABS(AM113),ABS(AP113))^2)</f>
        <v>362.4196212872389</v>
      </c>
      <c r="T113" s="9" t="s">
        <v>64</v>
      </c>
      <c r="U113" s="9">
        <f>MAX(U60,U69,U78,U87,U96,U105)</f>
        <v>116.625017008149</v>
      </c>
      <c r="V113" s="9">
        <f t="shared" ref="V113:AR113" si="96">MAX(V60,V69,V78,V87,V96,V105)</f>
        <v>2347.8133897614798</v>
      </c>
      <c r="W113" s="9">
        <f t="shared" si="96"/>
        <v>335.54588977497463</v>
      </c>
      <c r="X113" s="9">
        <f t="shared" si="96"/>
        <v>40.552037464155809</v>
      </c>
      <c r="Y113" s="9">
        <f t="shared" si="96"/>
        <v>1406.8335087834002</v>
      </c>
      <c r="Z113" s="9">
        <f t="shared" si="96"/>
        <v>329.44531963524958</v>
      </c>
      <c r="AA113" s="9">
        <f t="shared" si="96"/>
        <v>39.836377753633002</v>
      </c>
      <c r="AB113" s="9">
        <f t="shared" si="96"/>
        <v>1296.5295088096902</v>
      </c>
      <c r="AC113" s="9">
        <f t="shared" si="96"/>
        <v>326.03229209630092</v>
      </c>
      <c r="AD113" s="9">
        <f t="shared" si="96"/>
        <v>119.67809554007802</v>
      </c>
      <c r="AE113" s="9">
        <f t="shared" si="96"/>
        <v>2240.95738924739</v>
      </c>
      <c r="AF113" s="9">
        <f t="shared" si="96"/>
        <v>340.61757590094913</v>
      </c>
      <c r="AG113" s="9">
        <f t="shared" si="96"/>
        <v>115.82720482735502</v>
      </c>
      <c r="AH113" s="9">
        <f t="shared" si="96"/>
        <v>2339.2510027087706</v>
      </c>
      <c r="AI113" s="9">
        <f t="shared" si="96"/>
        <v>337.49795847318211</v>
      </c>
      <c r="AJ113" s="9">
        <f t="shared" si="96"/>
        <v>38.895835662528206</v>
      </c>
      <c r="AK113" s="9">
        <f t="shared" si="96"/>
        <v>1397.8415322018402</v>
      </c>
      <c r="AL113" s="9">
        <f t="shared" si="96"/>
        <v>331.89030857768063</v>
      </c>
      <c r="AM113" s="9">
        <f t="shared" si="96"/>
        <v>35.467611598557511</v>
      </c>
      <c r="AN113" s="9">
        <f t="shared" si="96"/>
        <v>1287.2206181649799</v>
      </c>
      <c r="AO113" s="9">
        <f t="shared" si="96"/>
        <v>324.63457264241185</v>
      </c>
      <c r="AP113" s="9">
        <f t="shared" si="96"/>
        <v>111.33330028959301</v>
      </c>
      <c r="AQ113" s="9">
        <f t="shared" si="96"/>
        <v>2232.2158804697501</v>
      </c>
      <c r="AR113" s="9">
        <f t="shared" si="96"/>
        <v>342.08936747856637</v>
      </c>
      <c r="AT113" s="9" t="s">
        <v>75</v>
      </c>
      <c r="AU113" s="9">
        <f t="shared" ref="AU113" si="97">MAX(AY113,BB113,BE113,BH113)</f>
        <v>2723.2746691387902</v>
      </c>
      <c r="AV113" s="9">
        <f t="shared" si="70"/>
        <v>683.28577721168472</v>
      </c>
      <c r="AW113" s="9" t="s">
        <v>64</v>
      </c>
      <c r="AX113" s="9">
        <f>MAX(AX60,AX69,AX78,AX87,AX96,AX105)</f>
        <v>133.91877409446502</v>
      </c>
      <c r="AY113" s="9">
        <f t="shared" ref="AY113:BI113" si="98">MAX(AY60,AY69,AY78,AY87,AY96,AY105)</f>
        <v>2723.2746691387902</v>
      </c>
      <c r="AZ113" s="9">
        <f t="shared" si="98"/>
        <v>664.92678870637246</v>
      </c>
      <c r="BA113" s="9">
        <f t="shared" si="98"/>
        <v>136.12623007312899</v>
      </c>
      <c r="BB113" s="9">
        <f t="shared" si="98"/>
        <v>2539.7175831890904</v>
      </c>
      <c r="BC113" s="9">
        <f t="shared" si="98"/>
        <v>665.59133412235849</v>
      </c>
      <c r="BD113" s="9">
        <f t="shared" si="98"/>
        <v>121.76654033014601</v>
      </c>
      <c r="BE113" s="9">
        <f t="shared" si="98"/>
        <v>2713.33075197267</v>
      </c>
      <c r="BF113" s="9">
        <f t="shared" si="98"/>
        <v>669.58875649599554</v>
      </c>
      <c r="BG113" s="9">
        <f t="shared" si="98"/>
        <v>115.53785053498001</v>
      </c>
      <c r="BH113" s="9">
        <f t="shared" si="98"/>
        <v>2530.3901031130699</v>
      </c>
      <c r="BI113" s="9">
        <f t="shared" si="98"/>
        <v>667.64644239626887</v>
      </c>
      <c r="BK113" s="9" t="s">
        <v>75</v>
      </c>
      <c r="BL113" s="9">
        <f t="shared" ref="BL113" si="99">MAX(BP113,BS113,BV113,BY113)</f>
        <v>4381.0927306334506</v>
      </c>
      <c r="BM113" s="9">
        <f t="shared" si="73"/>
        <v>693.76364009425492</v>
      </c>
      <c r="BN113" s="9" t="s">
        <v>64</v>
      </c>
      <c r="BO113" s="9">
        <f>MAX(BO60,BO69,BO78,BO87,BO96,BO105)</f>
        <v>175.59006018709999</v>
      </c>
      <c r="BP113" s="9">
        <f t="shared" ref="BP113:BZ113" si="100">MAX(BP60,BP69,BP78,BP87,BP96,BP105)</f>
        <v>4142.6207738949006</v>
      </c>
      <c r="BQ113" s="9">
        <f t="shared" si="100"/>
        <v>663.51749853347849</v>
      </c>
      <c r="BR113" s="9">
        <f t="shared" si="100"/>
        <v>172.497650425806</v>
      </c>
      <c r="BS113" s="9">
        <f t="shared" si="100"/>
        <v>4381.0927306334506</v>
      </c>
      <c r="BT113" s="9">
        <f t="shared" si="100"/>
        <v>669.06747126952939</v>
      </c>
      <c r="BU113" s="9">
        <f t="shared" si="100"/>
        <v>157.19080868676102</v>
      </c>
      <c r="BV113" s="9">
        <f t="shared" si="100"/>
        <v>4108.550709651231</v>
      </c>
      <c r="BW113" s="9">
        <f t="shared" si="100"/>
        <v>664.01995241218367</v>
      </c>
      <c r="BX113" s="9">
        <f t="shared" si="100"/>
        <v>165.13403459423401</v>
      </c>
      <c r="BY113" s="9">
        <f t="shared" si="100"/>
        <v>4344.1545542189806</v>
      </c>
      <c r="BZ113" s="9">
        <f t="shared" si="100"/>
        <v>671.17517764017578</v>
      </c>
      <c r="CB113" s="9" t="s">
        <v>75</v>
      </c>
      <c r="CC113" s="9">
        <f t="shared" ref="CC113" si="101">MAX(CG113,CJ113,CM113,CP113)</f>
        <v>4375.4476360663011</v>
      </c>
      <c r="CD113" s="9">
        <f>SQRT(MAX(ABS(CH113),ABS(CK113),ABS(CN113),ABS(CQ113))^2+MAX(ABS(CF113),ABS(CI113),ABS(CL113),ABS(CO113))^2)</f>
        <v>703.34593384312257</v>
      </c>
      <c r="CE113" s="9" t="s">
        <v>64</v>
      </c>
      <c r="CF113" s="9">
        <f>MAX(CF60,CF69,CF78,CF87,CF96,CF105)</f>
        <v>148.17104966562303</v>
      </c>
      <c r="CG113" s="9">
        <f t="shared" ref="CG113:CQ113" si="102">MAX(CG60,CG69,CG78,CG87,CG96,CG105)</f>
        <v>4138.0879412108607</v>
      </c>
      <c r="CH113" s="9">
        <f t="shared" si="102"/>
        <v>650.99821223519916</v>
      </c>
      <c r="CI113" s="9">
        <f t="shared" si="102"/>
        <v>147.62753757291603</v>
      </c>
      <c r="CJ113" s="9">
        <f t="shared" si="102"/>
        <v>4375.4476360663011</v>
      </c>
      <c r="CK113" s="9">
        <f t="shared" si="102"/>
        <v>684.31019561513506</v>
      </c>
      <c r="CL113" s="9">
        <f t="shared" si="102"/>
        <v>133.251228563137</v>
      </c>
      <c r="CM113" s="9">
        <f t="shared" si="102"/>
        <v>4137.5630888558817</v>
      </c>
      <c r="CN113" s="9">
        <f t="shared" si="102"/>
        <v>644.88339514237248</v>
      </c>
      <c r="CO113" s="9">
        <f t="shared" si="102"/>
        <v>142.33734016573004</v>
      </c>
      <c r="CP113" s="9">
        <f t="shared" si="102"/>
        <v>4374.2887946677411</v>
      </c>
      <c r="CQ113" s="9">
        <f t="shared" si="102"/>
        <v>687.5615192072936</v>
      </c>
      <c r="CS113" s="9" t="s">
        <v>75</v>
      </c>
      <c r="CT113" s="9">
        <f t="shared" ref="CT113" si="103">MAX(CX113,DA113,DD113,DG113)</f>
        <v>8512.3096907550007</v>
      </c>
      <c r="CU113" s="9">
        <f t="shared" si="78"/>
        <v>703.11802047690924</v>
      </c>
      <c r="CV113" s="9" t="s">
        <v>64</v>
      </c>
      <c r="CW113" s="9">
        <f>MAX(CW60,CW69,CW78,CW87,CW96,CW105)</f>
        <v>183.32928322168098</v>
      </c>
      <c r="CX113" s="9">
        <f t="shared" ref="CX113:DH113" si="104">MAX(CX60,CX69,CX78,CX87,CX96,CX105)</f>
        <v>8066.047338184002</v>
      </c>
      <c r="CY113" s="9">
        <f t="shared" si="104"/>
        <v>655.65428301472434</v>
      </c>
      <c r="CZ113" s="9">
        <f t="shared" si="104"/>
        <v>180.878721693806</v>
      </c>
      <c r="DA113" s="9">
        <f t="shared" si="104"/>
        <v>8435.6665837294004</v>
      </c>
      <c r="DB113" s="9">
        <f t="shared" si="104"/>
        <v>678.79696863848176</v>
      </c>
      <c r="DC113" s="9">
        <f t="shared" si="104"/>
        <v>168.95350885695703</v>
      </c>
      <c r="DD113" s="9">
        <f t="shared" si="104"/>
        <v>8140.3872954907993</v>
      </c>
      <c r="DE113" s="9">
        <f t="shared" si="104"/>
        <v>665.01743183848032</v>
      </c>
      <c r="DF113" s="9">
        <f t="shared" si="104"/>
        <v>178.25633857538202</v>
      </c>
      <c r="DG113" s="9">
        <f t="shared" si="104"/>
        <v>8512.3096907550007</v>
      </c>
      <c r="DH113" s="9">
        <f t="shared" si="104"/>
        <v>668.31131641251284</v>
      </c>
      <c r="DJ113" s="9" t="s">
        <v>75</v>
      </c>
      <c r="DK113" s="9">
        <f t="shared" ref="DK113" si="105">MAX(DO113,DR113,DU113,DX113)</f>
        <v>4164.9374801357608</v>
      </c>
      <c r="DL113" s="9">
        <f t="shared" si="81"/>
        <v>687.08740205655249</v>
      </c>
      <c r="DM113" s="9" t="s">
        <v>64</v>
      </c>
      <c r="DN113" s="9">
        <f>MAX(DN60,DN69,DN78,DN87,DN96,DN105)</f>
        <v>132.133010275293</v>
      </c>
      <c r="DO113" s="9">
        <f t="shared" ref="DO113:DY113" si="106">MAX(DO60,DO69,DO78,DO87,DO96,DO105)</f>
        <v>3934.3202456257609</v>
      </c>
      <c r="DP113" s="9">
        <f t="shared" si="106"/>
        <v>664.46590109145563</v>
      </c>
      <c r="DQ113" s="9">
        <f t="shared" si="106"/>
        <v>133.76458702872702</v>
      </c>
      <c r="DR113" s="9">
        <f t="shared" si="106"/>
        <v>4164.9374801357608</v>
      </c>
      <c r="DS113" s="9">
        <f t="shared" si="106"/>
        <v>673.94074911809321</v>
      </c>
      <c r="DT113" s="9">
        <f t="shared" si="106"/>
        <v>114.38619848861201</v>
      </c>
      <c r="DU113" s="9">
        <f t="shared" si="106"/>
        <v>3924.090728823051</v>
      </c>
      <c r="DV113" s="9">
        <f t="shared" si="106"/>
        <v>656.72985581544833</v>
      </c>
      <c r="DW113" s="9">
        <f t="shared" si="106"/>
        <v>124.15583642594601</v>
      </c>
      <c r="DX113" s="9">
        <f t="shared" si="106"/>
        <v>4153.8076682873507</v>
      </c>
      <c r="DY113" s="9">
        <f t="shared" si="106"/>
        <v>672.64349234638735</v>
      </c>
    </row>
    <row r="114" spans="2:12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Q114" s="9" t="s">
        <v>76</v>
      </c>
      <c r="R114" s="9">
        <f t="shared" ref="R114:R118" si="107">MIN(V114,Y114,AB114,AE114,AH114,AK114,AN114,AQ114)</f>
        <v>-2387.7468906863901</v>
      </c>
      <c r="S114" s="9">
        <f>SQRT(MAX(ABS(W114),ABS(Z114),ABS(AC114),ABS(AF114),ABS(AI114),ABS(AL114),ABS(AO114),ABS(AR114))^2+MAX(ABS(U114),ABS(X114),ABS(AA114),ABS(AD114),ABS(AG114),ABS(AJ114),ABS(AM114),ABS(AP114))^2)</f>
        <v>363.54406711012297</v>
      </c>
      <c r="T114" s="9"/>
      <c r="U114" s="9">
        <f>MIN(U60,U69,U78,U87,U96,U105)</f>
        <v>-115.016896793049</v>
      </c>
      <c r="V114" s="9">
        <f t="shared" ref="V114:AR114" si="108">MIN(V60,V69,V78,V87,V96,V105)</f>
        <v>-2340.9718840134806</v>
      </c>
      <c r="W114" s="9">
        <f t="shared" si="108"/>
        <v>-335.16394661043455</v>
      </c>
      <c r="X114" s="9">
        <f t="shared" si="108"/>
        <v>-42.282158149735814</v>
      </c>
      <c r="Y114" s="9">
        <f t="shared" si="108"/>
        <v>-1695.9414424434001</v>
      </c>
      <c r="Z114" s="9">
        <f t="shared" si="108"/>
        <v>-325.98300639519954</v>
      </c>
      <c r="AA114" s="9">
        <f t="shared" si="108"/>
        <v>-51.560689838366997</v>
      </c>
      <c r="AB114" s="9">
        <f t="shared" si="108"/>
        <v>-1687.6171054786901</v>
      </c>
      <c r="AC114" s="9">
        <f t="shared" si="108"/>
        <v>-329.09370740339091</v>
      </c>
      <c r="AD114" s="9">
        <f t="shared" si="108"/>
        <v>-110.38710897227801</v>
      </c>
      <c r="AE114" s="9">
        <f t="shared" si="108"/>
        <v>-2387.7468906863901</v>
      </c>
      <c r="AF114" s="9">
        <f t="shared" si="108"/>
        <v>-341.41353156006312</v>
      </c>
      <c r="AG114" s="9">
        <f t="shared" si="108"/>
        <v>-117.42346049185502</v>
      </c>
      <c r="AH114" s="9">
        <f t="shared" si="108"/>
        <v>-2332.4064614317704</v>
      </c>
      <c r="AI114" s="9">
        <f t="shared" si="108"/>
        <v>-337.10848010439213</v>
      </c>
      <c r="AJ114" s="9">
        <f t="shared" si="108"/>
        <v>-45.1743253737082</v>
      </c>
      <c r="AK114" s="9">
        <f t="shared" si="108"/>
        <v>-1686.1345952178403</v>
      </c>
      <c r="AL114" s="9">
        <f t="shared" si="108"/>
        <v>-328.26816786374059</v>
      </c>
      <c r="AM114" s="9">
        <f t="shared" si="108"/>
        <v>-57.124381877442502</v>
      </c>
      <c r="AN114" s="9">
        <f t="shared" si="108"/>
        <v>-1678.7873140629799</v>
      </c>
      <c r="AO114" s="9">
        <f t="shared" si="108"/>
        <v>-327.7569875375919</v>
      </c>
      <c r="AP114" s="9">
        <f t="shared" si="108"/>
        <v>-120.57753353889301</v>
      </c>
      <c r="AQ114" s="9">
        <f t="shared" si="108"/>
        <v>-2378.5966949447502</v>
      </c>
      <c r="AR114" s="9">
        <f t="shared" si="108"/>
        <v>-342.96551887419633</v>
      </c>
      <c r="AT114" s="9" t="s">
        <v>76</v>
      </c>
      <c r="AU114" s="9">
        <f t="shared" ref="AU114" si="109">MIN(AY114,BB114,BE114,BH114)</f>
        <v>-3043.8989397980899</v>
      </c>
      <c r="AV114" s="9">
        <f t="shared" si="70"/>
        <v>691.5127397660018</v>
      </c>
      <c r="AW114" s="9"/>
      <c r="AX114" s="9">
        <f>MIN(AX60,AX69,AX78,AX87,AX96,AX105)</f>
        <v>-119.978271990965</v>
      </c>
      <c r="AY114" s="9">
        <f t="shared" ref="AY114:BI114" si="110">MIN(AY60,AY69,AY78,AY87,AY96,AY105)</f>
        <v>-3039.2041144597897</v>
      </c>
      <c r="AZ114" s="9">
        <f t="shared" si="110"/>
        <v>-655.01215458332149</v>
      </c>
      <c r="BA114" s="9">
        <f t="shared" si="110"/>
        <v>-113.81218668022902</v>
      </c>
      <c r="BB114" s="9">
        <f t="shared" si="110"/>
        <v>-3043.8989397980899</v>
      </c>
      <c r="BC114" s="9">
        <f t="shared" si="110"/>
        <v>-675.34795625140248</v>
      </c>
      <c r="BD114" s="9">
        <f t="shared" si="110"/>
        <v>-135.64343939554601</v>
      </c>
      <c r="BE114" s="9">
        <f t="shared" si="110"/>
        <v>-3029.4472563056697</v>
      </c>
      <c r="BF114" s="9">
        <f t="shared" si="110"/>
        <v>-659.77264145174945</v>
      </c>
      <c r="BG114" s="9">
        <f t="shared" si="110"/>
        <v>-137.91385743298</v>
      </c>
      <c r="BH114" s="9">
        <f t="shared" si="110"/>
        <v>-3033.6794015200703</v>
      </c>
      <c r="BI114" s="9">
        <f t="shared" si="110"/>
        <v>-677.62057022100339</v>
      </c>
      <c r="BK114" s="9" t="s">
        <v>76</v>
      </c>
      <c r="BL114" s="9">
        <f t="shared" ref="BL114" si="111">MIN(BP114,BS114,BV114,BY114)</f>
        <v>-4701.3894603849003</v>
      </c>
      <c r="BM114" s="9">
        <f t="shared" si="73"/>
        <v>695.47477650404937</v>
      </c>
      <c r="BN114" s="9"/>
      <c r="BO114" s="9">
        <f>MIN(BO60,BO69,BO78,BO87,BO96,BO105)</f>
        <v>-156.0071714771</v>
      </c>
      <c r="BP114" s="9">
        <f t="shared" ref="BP114:BZ114" si="112">MIN(BP60,BP69,BP78,BP87,BP96,BP105)</f>
        <v>-4701.3894603849003</v>
      </c>
      <c r="BQ114" s="9">
        <f t="shared" si="112"/>
        <v>-672.03610381861949</v>
      </c>
      <c r="BR114" s="9">
        <f t="shared" si="112"/>
        <v>-163.94905418640602</v>
      </c>
      <c r="BS114" s="9">
        <f t="shared" si="112"/>
        <v>-4642.2794232884507</v>
      </c>
      <c r="BT114" s="9">
        <f t="shared" si="112"/>
        <v>-660.54528333676035</v>
      </c>
      <c r="BU114" s="9">
        <f t="shared" si="112"/>
        <v>-176.77510469286102</v>
      </c>
      <c r="BV114" s="9">
        <f t="shared" si="112"/>
        <v>-4664.56396667423</v>
      </c>
      <c r="BW114" s="9">
        <f t="shared" si="112"/>
        <v>-672.6334269973396</v>
      </c>
      <c r="BX114" s="9">
        <f t="shared" si="112"/>
        <v>-173.681387490834</v>
      </c>
      <c r="BY114" s="9">
        <f t="shared" si="112"/>
        <v>-4607.7025227209806</v>
      </c>
      <c r="BZ114" s="9">
        <f t="shared" si="112"/>
        <v>-662.56512174934778</v>
      </c>
      <c r="CB114" s="9" t="s">
        <v>76</v>
      </c>
      <c r="CC114" s="9">
        <f t="shared" ref="CC114:CC115" si="113">MIN(CG114,CJ114,CM114,CP114)</f>
        <v>-4696.85269809686</v>
      </c>
      <c r="CD114" s="9">
        <f>SQRT(MAX(ABS(CH114),ABS(CK114),ABS(CN114),ABS(CQ114))^2+MAX(ABS(CF114),ABS(CI114),ABS(CL114),ABS(CO114))^2)</f>
        <v>702.72851635227801</v>
      </c>
      <c r="CE114" s="9"/>
      <c r="CF114" s="9">
        <f>MIN(CF60,CF69,CF78,CF87,CF96,CF105)</f>
        <v>-132.33332014332302</v>
      </c>
      <c r="CG114" s="9">
        <f t="shared" ref="CG114:CQ114" si="114">MIN(CG60,CG69,CG78,CG87,CG96,CG105)</f>
        <v>-4696.85269809686</v>
      </c>
      <c r="CH114" s="9">
        <f t="shared" si="114"/>
        <v>-686.77411100461416</v>
      </c>
      <c r="CI114" s="9">
        <f t="shared" si="114"/>
        <v>-141.61685834451603</v>
      </c>
      <c r="CJ114" s="9">
        <f t="shared" si="114"/>
        <v>-4638.1084534362999</v>
      </c>
      <c r="CK114" s="9">
        <f t="shared" si="114"/>
        <v>-648.83355119622706</v>
      </c>
      <c r="CL114" s="9">
        <f t="shared" si="114"/>
        <v>-148.89153148683701</v>
      </c>
      <c r="CM114" s="9">
        <f t="shared" si="114"/>
        <v>-4694.1234308438816</v>
      </c>
      <c r="CN114" s="9">
        <f t="shared" si="114"/>
        <v>-680.01145276631144</v>
      </c>
      <c r="CO114" s="9">
        <f t="shared" si="114"/>
        <v>-148.54544599273001</v>
      </c>
      <c r="CP114" s="9">
        <f t="shared" si="114"/>
        <v>-4635.81948309374</v>
      </c>
      <c r="CQ114" s="9">
        <f t="shared" si="114"/>
        <v>-652.13420723284753</v>
      </c>
      <c r="CS114" s="9" t="s">
        <v>76</v>
      </c>
      <c r="CT114" s="9">
        <f t="shared" ref="CT114" si="115">MIN(CX114,DA114,DD114,DG114)</f>
        <v>-8833.0303685707986</v>
      </c>
      <c r="CU114" s="9">
        <f t="shared" si="78"/>
        <v>696.16346920585283</v>
      </c>
      <c r="CV114" s="9"/>
      <c r="CW114" s="9">
        <f>MIN(CW60,CW69,CW78,CW87,CW96,CW105)</f>
        <v>-170.69303793358102</v>
      </c>
      <c r="CX114" s="9">
        <f t="shared" ref="CX114:DH114" si="116">MIN(CX60,CX69,CX78,CX87,CX96,CX105)</f>
        <v>-8755.912676584001</v>
      </c>
      <c r="CY114" s="9">
        <f t="shared" si="116"/>
        <v>-662.36592732205747</v>
      </c>
      <c r="CZ114" s="9">
        <f t="shared" si="116"/>
        <v>-179.896610254406</v>
      </c>
      <c r="DA114" s="9">
        <f t="shared" si="116"/>
        <v>-8564.9447227894034</v>
      </c>
      <c r="DB114" s="9">
        <f t="shared" si="116"/>
        <v>-671.99604813745623</v>
      </c>
      <c r="DC114" s="9">
        <f t="shared" si="116"/>
        <v>-181.68634376265703</v>
      </c>
      <c r="DD114" s="9">
        <f t="shared" si="116"/>
        <v>-8833.0303685707986</v>
      </c>
      <c r="DE114" s="9">
        <f t="shared" si="116"/>
        <v>-672.03693971900532</v>
      </c>
      <c r="DF114" s="9">
        <f t="shared" si="116"/>
        <v>-179.14186039718203</v>
      </c>
      <c r="DG114" s="9">
        <f t="shared" si="116"/>
        <v>-8640.0240152549995</v>
      </c>
      <c r="DH114" s="9">
        <f t="shared" si="116"/>
        <v>-661.38108488297667</v>
      </c>
      <c r="DJ114" s="9" t="s">
        <v>76</v>
      </c>
      <c r="DK114" s="9">
        <f t="shared" ref="DK114" si="117">MIN(DO114,DR114,DU114,DX114)</f>
        <v>-4485.5553410017601</v>
      </c>
      <c r="DL114" s="9">
        <f t="shared" si="81"/>
        <v>684.41496386074095</v>
      </c>
      <c r="DM114" s="9"/>
      <c r="DN114" s="9">
        <f>MIN(DN60,DN69,DN78,DN87,DN96,DN105)</f>
        <v>-118.20086208270699</v>
      </c>
      <c r="DO114" s="9">
        <f t="shared" ref="DO114:DY114" si="118">MIN(DO60,DO69,DO78,DO87,DO96,DO105)</f>
        <v>-4485.5553410017601</v>
      </c>
      <c r="DP114" s="9">
        <f t="shared" si="118"/>
        <v>-671.20830444403066</v>
      </c>
      <c r="DQ114" s="9">
        <f t="shared" si="118"/>
        <v>-126.16141121142701</v>
      </c>
      <c r="DR114" s="9">
        <f t="shared" si="118"/>
        <v>-4433.7967913597595</v>
      </c>
      <c r="DS114" s="9">
        <f t="shared" si="118"/>
        <v>-667.36025295859713</v>
      </c>
      <c r="DT114" s="9">
        <f t="shared" si="118"/>
        <v>-133.80304481538801</v>
      </c>
      <c r="DU114" s="9">
        <f t="shared" si="118"/>
        <v>-4474.1627276280506</v>
      </c>
      <c r="DV114" s="9">
        <f t="shared" si="118"/>
        <v>-662.90197843277338</v>
      </c>
      <c r="DW114" s="9">
        <f t="shared" si="118"/>
        <v>-131.83937391134603</v>
      </c>
      <c r="DX114" s="9">
        <f t="shared" si="118"/>
        <v>-4423.1578675523506</v>
      </c>
      <c r="DY114" s="9">
        <f t="shared" si="118"/>
        <v>-666.30946521002033</v>
      </c>
    </row>
    <row r="115" spans="2:12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Q115" s="9" t="s">
        <v>75</v>
      </c>
      <c r="R115" s="9">
        <f t="shared" si="95"/>
        <v>5946.1780843360002</v>
      </c>
      <c r="S115" s="9">
        <f>SQRT(MAX(ABS(W115),ABS(Z115),ABS(AC115),ABS(AF115),ABS(AI115),ABS(AL115),ABS(AO115),ABS(AR115))^2+MAX(ABS(U115),ABS(X115),ABS(AA115),ABS(AD115),ABS(AG115),ABS(AJ115),ABS(AM115),ABS(AP115))^2)</f>
        <v>316.02435590552926</v>
      </c>
      <c r="T115" s="9" t="s">
        <v>65</v>
      </c>
      <c r="U115" s="9">
        <f>MAX(U61,U70,U79,U88,U97,U106)</f>
        <v>241.35860593999999</v>
      </c>
      <c r="V115" s="9">
        <f t="shared" ref="V115:AR115" si="119">MAX(V61,V70,V79,V88,V97,V106)</f>
        <v>803.95675478399983</v>
      </c>
      <c r="W115" s="9">
        <f t="shared" si="119"/>
        <v>-21.383473426175197</v>
      </c>
      <c r="X115" s="9">
        <f t="shared" si="119"/>
        <v>264.70233130720004</v>
      </c>
      <c r="Y115" s="9">
        <f t="shared" si="119"/>
        <v>766.09201115274004</v>
      </c>
      <c r="Z115" s="9">
        <f t="shared" si="119"/>
        <v>-20.196017796060001</v>
      </c>
      <c r="AA115" s="9">
        <f t="shared" si="119"/>
        <v>287.81220475600003</v>
      </c>
      <c r="AB115" s="9">
        <f t="shared" si="119"/>
        <v>567.32446395007992</v>
      </c>
      <c r="AC115" s="9">
        <f t="shared" si="119"/>
        <v>-11.962666584144001</v>
      </c>
      <c r="AD115" s="9">
        <f t="shared" si="119"/>
        <v>315.23083913519997</v>
      </c>
      <c r="AE115" s="9">
        <f t="shared" si="119"/>
        <v>-171.88085558232001</v>
      </c>
      <c r="AF115" s="9">
        <f t="shared" si="119"/>
        <v>-22.101563440901597</v>
      </c>
      <c r="AG115" s="9">
        <f t="shared" si="119"/>
        <v>311.86399973040005</v>
      </c>
      <c r="AH115" s="9">
        <f t="shared" si="119"/>
        <v>598.12256018399978</v>
      </c>
      <c r="AI115" s="9">
        <f t="shared" si="119"/>
        <v>-21.6613297387836</v>
      </c>
      <c r="AJ115" s="9">
        <f t="shared" si="119"/>
        <v>285.51904461200002</v>
      </c>
      <c r="AK115" s="9">
        <f t="shared" si="119"/>
        <v>5946.1780843360002</v>
      </c>
      <c r="AL115" s="9">
        <f t="shared" si="119"/>
        <v>-9.4533793461319995</v>
      </c>
      <c r="AM115" s="9">
        <f t="shared" si="119"/>
        <v>261.37851117360003</v>
      </c>
      <c r="AN115" s="9">
        <f t="shared" si="119"/>
        <v>5022.8544301600014</v>
      </c>
      <c r="AO115" s="9">
        <f t="shared" si="119"/>
        <v>-22.125520222919999</v>
      </c>
      <c r="AP115" s="9">
        <f t="shared" si="119"/>
        <v>238.53363951280005</v>
      </c>
      <c r="AQ115" s="9">
        <f t="shared" si="119"/>
        <v>-157.49691063742003</v>
      </c>
      <c r="AR115" s="9">
        <f t="shared" si="119"/>
        <v>-22.381054122232801</v>
      </c>
      <c r="AT115" s="9" t="s">
        <v>75</v>
      </c>
      <c r="AU115" s="9">
        <f>MAX(AY115,BB115,BE115,BH115)</f>
        <v>6235.0222599999997</v>
      </c>
      <c r="AV115" s="9">
        <f t="shared" si="70"/>
        <v>600.42767539983424</v>
      </c>
      <c r="AW115" s="9" t="s">
        <v>65</v>
      </c>
      <c r="AX115" s="9">
        <f>MAX(AX61,AX70,AX79,AX88,AX97,AX106)</f>
        <v>516.71505755520002</v>
      </c>
      <c r="AY115" s="9">
        <f>MAX(AY61,AY70,AY79,AY88,AY97,AY106)</f>
        <v>815.18910381700005</v>
      </c>
      <c r="AZ115" s="9">
        <f t="shared" ref="AZ115:BI115" si="120">MAX(AZ61,AZ70,AZ79,AZ88,AZ97,AZ106)</f>
        <v>23.441922995200059</v>
      </c>
      <c r="BA115" s="9">
        <f t="shared" si="120"/>
        <v>599.96989060480007</v>
      </c>
      <c r="BB115" s="9">
        <f t="shared" si="120"/>
        <v>446.28154735859977</v>
      </c>
      <c r="BC115" s="9">
        <f t="shared" si="120"/>
        <v>-15.500754829304002</v>
      </c>
      <c r="BD115" s="9">
        <f t="shared" si="120"/>
        <v>585.05123325360012</v>
      </c>
      <c r="BE115" s="9">
        <f t="shared" si="120"/>
        <v>6235.0222599999997</v>
      </c>
      <c r="BF115" s="9">
        <f t="shared" si="120"/>
        <v>-9.4907672966079986</v>
      </c>
      <c r="BG115" s="9">
        <f t="shared" si="120"/>
        <v>504.64247559439997</v>
      </c>
      <c r="BH115" s="9">
        <f t="shared" si="120"/>
        <v>4480.0984417600002</v>
      </c>
      <c r="BI115" s="9">
        <f t="shared" si="120"/>
        <v>16.019003979200033</v>
      </c>
      <c r="BK115" s="9" t="s">
        <v>75</v>
      </c>
      <c r="BL115" s="9">
        <f>MAX(BP115,BS115,BV115,BY115)</f>
        <v>6689.4158148799997</v>
      </c>
      <c r="BM115" s="9">
        <f t="shared" si="73"/>
        <v>606.28277140965724</v>
      </c>
      <c r="BN115" s="9" t="s">
        <v>65</v>
      </c>
      <c r="BO115" s="9">
        <f t="shared" ref="BO115:BZ115" si="121">MAX(BO61,BO70,BO79,BO88,BO97,BO106)</f>
        <v>605.97564918480009</v>
      </c>
      <c r="BP115" s="9">
        <f t="shared" si="121"/>
        <v>346.33146072479991</v>
      </c>
      <c r="BQ115" s="9">
        <f t="shared" si="121"/>
        <v>-19.295375177352003</v>
      </c>
      <c r="BR115" s="9">
        <f t="shared" si="121"/>
        <v>503.93242426720002</v>
      </c>
      <c r="BS115" s="9">
        <f t="shared" si="121"/>
        <v>915.53135765579998</v>
      </c>
      <c r="BT115" s="9">
        <f t="shared" si="121"/>
        <v>-8.2480140527999612</v>
      </c>
      <c r="BU115" s="9">
        <f t="shared" si="121"/>
        <v>498.31147641520005</v>
      </c>
      <c r="BV115" s="9">
        <f t="shared" si="121"/>
        <v>4028.0670361600005</v>
      </c>
      <c r="BW115" s="9">
        <f t="shared" si="121"/>
        <v>-16.543191951999965</v>
      </c>
      <c r="BX115" s="9">
        <f t="shared" si="121"/>
        <v>598.15831403200013</v>
      </c>
      <c r="BY115" s="9">
        <f t="shared" si="121"/>
        <v>6689.4158148799997</v>
      </c>
      <c r="BZ115" s="9">
        <f t="shared" si="121"/>
        <v>-14.3564942214</v>
      </c>
      <c r="CB115" s="9" t="s">
        <v>76</v>
      </c>
      <c r="CC115" s="9">
        <f t="shared" si="113"/>
        <v>-7076.3935967200005</v>
      </c>
      <c r="CD115" s="9">
        <f t="shared" ref="CD115" si="122">MIN(CH115,CK115,CN115,CQ115)</f>
        <v>-483.792307752</v>
      </c>
      <c r="CE115" s="9" t="s">
        <v>65</v>
      </c>
      <c r="CF115" s="9">
        <f t="shared" ref="CF115:CQ115" si="123">MIN(CF61,CF70,CF79,CF88,CF97,CF106)</f>
        <v>12.552642811151999</v>
      </c>
      <c r="CG115" s="9">
        <f t="shared" si="123"/>
        <v>-7076.3935967200005</v>
      </c>
      <c r="CH115" s="9">
        <f t="shared" si="123"/>
        <v>-483.792307752</v>
      </c>
      <c r="CI115" s="9">
        <f t="shared" si="123"/>
        <v>-10.373424490800002</v>
      </c>
      <c r="CJ115" s="9">
        <f t="shared" si="123"/>
        <v>-4365.6824446400005</v>
      </c>
      <c r="CK115" s="9">
        <f t="shared" si="123"/>
        <v>-54.978001595999999</v>
      </c>
      <c r="CL115" s="9">
        <f t="shared" si="123"/>
        <v>-21.407550670800003</v>
      </c>
      <c r="CM115" s="9">
        <f t="shared" si="123"/>
        <v>-703.77831216000004</v>
      </c>
      <c r="CN115" s="9">
        <f t="shared" si="123"/>
        <v>-91.538034084000017</v>
      </c>
      <c r="CO115" s="9">
        <f t="shared" si="123"/>
        <v>6.0846290514720005</v>
      </c>
      <c r="CP115" s="9">
        <f t="shared" si="123"/>
        <v>166.57404563519998</v>
      </c>
      <c r="CQ115" s="9">
        <f t="shared" si="123"/>
        <v>-451.94729168000003</v>
      </c>
      <c r="CS115" s="9" t="s">
        <v>75</v>
      </c>
      <c r="CT115" s="9">
        <f>MAX(CX115,DA115,DD115,DG115)</f>
        <v>9515.4908991199991</v>
      </c>
      <c r="CU115" s="9">
        <f t="shared" si="78"/>
        <v>609.04173139226759</v>
      </c>
      <c r="CV115" s="9" t="s">
        <v>65</v>
      </c>
      <c r="CW115" s="9">
        <f>MAX(CW61,CW70,CW79,CW88,CW97,CW106)</f>
        <v>607.34765269439993</v>
      </c>
      <c r="CX115" s="9">
        <f>MAX(CX61,CX70,CX79,CX88,CX97,CX106)</f>
        <v>287.24236447719983</v>
      </c>
      <c r="CY115" s="9">
        <f t="shared" ref="CY115:DH115" si="124">MAX(CY61,CY70,CY79,CY88,CY97,CY106)</f>
        <v>-24.690266458536005</v>
      </c>
      <c r="CZ115" s="9">
        <f t="shared" si="124"/>
        <v>503.08904856240002</v>
      </c>
      <c r="DA115" s="9">
        <f t="shared" si="124"/>
        <v>1386.3598495859999</v>
      </c>
      <c r="DB115" s="9">
        <f t="shared" si="124"/>
        <v>-41.611052950487995</v>
      </c>
      <c r="DC115" s="9">
        <f t="shared" si="124"/>
        <v>495.49031724160005</v>
      </c>
      <c r="DD115" s="9">
        <f t="shared" si="124"/>
        <v>4223.5168879200019</v>
      </c>
      <c r="DE115" s="9">
        <f t="shared" si="124"/>
        <v>-45.394485831360001</v>
      </c>
      <c r="DF115" s="9">
        <f t="shared" si="124"/>
        <v>600.45174133440003</v>
      </c>
      <c r="DG115" s="9">
        <f t="shared" si="124"/>
        <v>9515.4908991199991</v>
      </c>
      <c r="DH115" s="9">
        <f t="shared" si="124"/>
        <v>-20.648859759616002</v>
      </c>
      <c r="DJ115" s="9" t="s">
        <v>75</v>
      </c>
      <c r="DK115" s="9">
        <f>MAX(DO115,DR115,DU115,DX115)</f>
        <v>8173.8182948000003</v>
      </c>
      <c r="DL115" s="9">
        <f t="shared" si="81"/>
        <v>595.79337938356377</v>
      </c>
      <c r="DM115" s="9" t="s">
        <v>65</v>
      </c>
      <c r="DN115" s="9">
        <f>MAX(DN61,DN70,DN79,DN88,DN97,DN106)</f>
        <v>595.37366765679985</v>
      </c>
      <c r="DO115" s="9">
        <f>MAX(DO61,DO70,DO79,DO88,DO97,DO106)</f>
        <v>562.12130257279989</v>
      </c>
      <c r="DP115" s="9">
        <f t="shared" ref="DP115:DY115" si="125">MAX(DP61,DP70,DP79,DP88,DP97,DP106)</f>
        <v>-19.098379686828004</v>
      </c>
      <c r="DQ115" s="9">
        <f t="shared" si="125"/>
        <v>519.06833117679992</v>
      </c>
      <c r="DR115" s="9">
        <f t="shared" si="125"/>
        <v>1111.5854014991999</v>
      </c>
      <c r="DS115" s="9">
        <f t="shared" si="125"/>
        <v>-9.1859920127999786</v>
      </c>
      <c r="DT115" s="9">
        <f t="shared" si="125"/>
        <v>507.38435372159989</v>
      </c>
      <c r="DU115" s="9">
        <f t="shared" si="125"/>
        <v>5568.4759968800008</v>
      </c>
      <c r="DV115" s="9">
        <f t="shared" si="125"/>
        <v>-22.359489667199959</v>
      </c>
      <c r="DW115" s="9">
        <f t="shared" si="125"/>
        <v>584.53034327759997</v>
      </c>
      <c r="DX115" s="9">
        <f t="shared" si="125"/>
        <v>8173.8182948000003</v>
      </c>
      <c r="DY115" s="9">
        <f t="shared" si="125"/>
        <v>-15.953770365772002</v>
      </c>
    </row>
    <row r="116" spans="2:12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9" t="s">
        <v>76</v>
      </c>
      <c r="R116" s="9">
        <f t="shared" si="107"/>
        <v>-6269.269930624002</v>
      </c>
      <c r="S116" s="9">
        <f t="shared" ref="S116:S118" si="126">SQRT(MAX(ABS(W116),ABS(Z116),ABS(AC116),ABS(AF116),ABS(AI116),ABS(AL116),ABS(AO116),ABS(AR116))^2+MAX(ABS(U116),ABS(X116),ABS(AA116),ABS(AD116),ABS(AG116),ABS(AJ116),ABS(AM116),ABS(AP116))^2)</f>
        <v>185.91744855616875</v>
      </c>
      <c r="T116" s="9"/>
      <c r="U116" s="9">
        <f>MIN(U61,U70,U79,U88,U97,U106)</f>
        <v>-43.249131021949992</v>
      </c>
      <c r="V116" s="9">
        <f t="shared" ref="V116:AR116" si="127">MIN(V61,V70,V79,V88,V97,V106)</f>
        <v>115.52186511072001</v>
      </c>
      <c r="W116" s="9">
        <f t="shared" si="127"/>
        <v>-104.33266654943999</v>
      </c>
      <c r="X116" s="9">
        <f t="shared" si="127"/>
        <v>-38.701083662324002</v>
      </c>
      <c r="Y116" s="9">
        <f t="shared" si="127"/>
        <v>-5334.9882548720007</v>
      </c>
      <c r="Z116" s="9">
        <f t="shared" si="127"/>
        <v>-50.316158269940018</v>
      </c>
      <c r="AA116" s="9">
        <f t="shared" si="127"/>
        <v>-33.67271959787</v>
      </c>
      <c r="AB116" s="9">
        <f t="shared" si="127"/>
        <v>-6269.269930624002</v>
      </c>
      <c r="AC116" s="9">
        <f t="shared" si="127"/>
        <v>-177.84669439679999</v>
      </c>
      <c r="AD116" s="9">
        <f t="shared" si="127"/>
        <v>-28.565205267433996</v>
      </c>
      <c r="AE116" s="9">
        <f t="shared" si="127"/>
        <v>-639.15924950399983</v>
      </c>
      <c r="AF116" s="9">
        <f t="shared" si="127"/>
        <v>-106.83972097951997</v>
      </c>
      <c r="AG116" s="9">
        <f t="shared" si="127"/>
        <v>-31.996017817017997</v>
      </c>
      <c r="AH116" s="9">
        <f t="shared" si="127"/>
        <v>130.14731881422003</v>
      </c>
      <c r="AI116" s="9">
        <f t="shared" si="127"/>
        <v>-103.63228166991999</v>
      </c>
      <c r="AJ116" s="9">
        <f t="shared" si="127"/>
        <v>-36.101992208589998</v>
      </c>
      <c r="AK116" s="9">
        <f t="shared" si="127"/>
        <v>-770.71274649812005</v>
      </c>
      <c r="AL116" s="9">
        <f t="shared" si="127"/>
        <v>-179.89802963039998</v>
      </c>
      <c r="AM116" s="9">
        <f t="shared" si="127"/>
        <v>-41.248586341561996</v>
      </c>
      <c r="AN116" s="9">
        <f t="shared" si="127"/>
        <v>-969.73728012219999</v>
      </c>
      <c r="AO116" s="9">
        <f t="shared" si="127"/>
        <v>-53.089606269080001</v>
      </c>
      <c r="AP116" s="9">
        <f t="shared" si="127"/>
        <v>-46.925436734625997</v>
      </c>
      <c r="AQ116" s="9">
        <f t="shared" si="127"/>
        <v>-848.81721762399991</v>
      </c>
      <c r="AR116" s="9">
        <f t="shared" si="127"/>
        <v>-102.76932030815999</v>
      </c>
      <c r="AT116" s="9" t="s">
        <v>76</v>
      </c>
      <c r="AU116" s="9">
        <f t="shared" si="85"/>
        <v>-6595.7710120800002</v>
      </c>
      <c r="AV116" s="9">
        <f t="shared" si="70"/>
        <v>447.55830156395331</v>
      </c>
      <c r="AW116" s="9"/>
      <c r="AX116" s="9">
        <f>MIN(AX61,AX70,AX79,AX88,AX97,AX106)</f>
        <v>-77.214733381583997</v>
      </c>
      <c r="AY116" s="9">
        <f>MIN(AY61,AY70,AY79,AY88,AY97,AY106)</f>
        <v>-4840.3504795999997</v>
      </c>
      <c r="AZ116" s="9">
        <f t="shared" ref="AZ116:BI116" si="128">MIN(AZ61,AZ70,AZ79,AZ88,AZ97,AZ106)</f>
        <v>-77.358434869615991</v>
      </c>
      <c r="BA116" s="9">
        <f t="shared" si="128"/>
        <v>-61.562737971615995</v>
      </c>
      <c r="BB116" s="9">
        <f t="shared" si="128"/>
        <v>-6595.7710120800002</v>
      </c>
      <c r="BC116" s="9">
        <f t="shared" si="128"/>
        <v>-438.60539874879993</v>
      </c>
      <c r="BD116" s="9">
        <f t="shared" si="128"/>
        <v>-72.607500584961997</v>
      </c>
      <c r="BE116" s="9">
        <f t="shared" si="128"/>
        <v>-694.00017150999986</v>
      </c>
      <c r="BF116" s="9">
        <f t="shared" si="128"/>
        <v>-424.6580258976</v>
      </c>
      <c r="BG116" s="9">
        <f t="shared" si="128"/>
        <v>-89.071530172197996</v>
      </c>
      <c r="BH116" s="9">
        <f t="shared" si="128"/>
        <v>-1060.7551867691998</v>
      </c>
      <c r="BI116" s="9">
        <f t="shared" si="128"/>
        <v>-88.242040164835984</v>
      </c>
      <c r="BK116" s="9" t="s">
        <v>76</v>
      </c>
      <c r="BL116" s="9">
        <f t="shared" ref="BL116" si="129">MIN(BP116,BS116,BV116,BY116)</f>
        <v>-7146.319421440001</v>
      </c>
      <c r="BM116" s="9">
        <f t="shared" si="73"/>
        <v>415.15929316368153</v>
      </c>
      <c r="BN116" s="9"/>
      <c r="BO116" s="9">
        <f t="shared" ref="BO116:BZ116" si="130">MIN(BO61,BO70,BO79,BO88,BO97,BO106)</f>
        <v>-59.520660830165987</v>
      </c>
      <c r="BP116" s="9">
        <f t="shared" si="130"/>
        <v>-7146.319421440001</v>
      </c>
      <c r="BQ116" s="9">
        <f t="shared" si="130"/>
        <v>-405.06626981440002</v>
      </c>
      <c r="BR116" s="9">
        <f t="shared" si="130"/>
        <v>-81.399512733323988</v>
      </c>
      <c r="BS116" s="9">
        <f t="shared" si="130"/>
        <v>-4292.0818362400005</v>
      </c>
      <c r="BT116" s="9">
        <f t="shared" si="130"/>
        <v>-88.842307254276008</v>
      </c>
      <c r="BU116" s="9">
        <f t="shared" si="130"/>
        <v>-90.986569112233994</v>
      </c>
      <c r="BV116" s="9">
        <f t="shared" si="130"/>
        <v>-1170.9440203272</v>
      </c>
      <c r="BW116" s="9">
        <f t="shared" si="130"/>
        <v>-97.825705201840009</v>
      </c>
      <c r="BX116" s="9">
        <f t="shared" si="130"/>
        <v>-68.550302053240003</v>
      </c>
      <c r="BY116" s="9">
        <f t="shared" si="130"/>
        <v>-584.18624001959995</v>
      </c>
      <c r="BZ116" s="9">
        <f t="shared" si="130"/>
        <v>-393.97525208000002</v>
      </c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S116" s="9" t="s">
        <v>76</v>
      </c>
      <c r="CT116" s="9">
        <f t="shared" ref="CT116" si="131">MIN(CX116,DA116,DD116,DG116)</f>
        <v>-9848.4893361600007</v>
      </c>
      <c r="CU116" s="9">
        <f t="shared" si="78"/>
        <v>364.88144848319342</v>
      </c>
      <c r="CV116" s="9"/>
      <c r="CW116" s="9">
        <f>MIN(CW61,CW70,CW79,CW88,CW97,CW106)</f>
        <v>-61.218365289447988</v>
      </c>
      <c r="CX116" s="9">
        <f>MIN(CX61,CX70,CX79,CX88,CX97,CX106)</f>
        <v>-9848.4893361600007</v>
      </c>
      <c r="CY116" s="9">
        <f t="shared" ref="CY116:DH116" si="132">MIN(CY61,CY70,CY79,CY88,CY97,CY106)</f>
        <v>-353.91111449920004</v>
      </c>
      <c r="CZ116" s="9">
        <f t="shared" si="132"/>
        <v>-85.303719229257979</v>
      </c>
      <c r="DA116" s="9">
        <f t="shared" si="132"/>
        <v>-4611.5192407999994</v>
      </c>
      <c r="DB116" s="9">
        <f t="shared" si="132"/>
        <v>-106.893664848312</v>
      </c>
      <c r="DC116" s="9">
        <f t="shared" si="132"/>
        <v>-88.799743699671993</v>
      </c>
      <c r="DD116" s="9">
        <f t="shared" si="132"/>
        <v>-1637.2359702314002</v>
      </c>
      <c r="DE116" s="9">
        <f t="shared" si="132"/>
        <v>-111.98914326464001</v>
      </c>
      <c r="DF116" s="9">
        <f t="shared" si="132"/>
        <v>-65.134994530247994</v>
      </c>
      <c r="DG116" s="9">
        <f t="shared" si="132"/>
        <v>-529.65095093539981</v>
      </c>
      <c r="DH116" s="9">
        <f t="shared" si="132"/>
        <v>-350.84567267520003</v>
      </c>
      <c r="DJ116" s="9" t="s">
        <v>76</v>
      </c>
      <c r="DK116" s="9">
        <f t="shared" ref="DK116" si="133">MIN(DO116,DR116,DU116,DX116)</f>
        <v>-8562.8630518400005</v>
      </c>
      <c r="DL116" s="9">
        <f t="shared" si="81"/>
        <v>411.00851457534719</v>
      </c>
      <c r="DM116" s="9"/>
      <c r="DN116" s="9">
        <f>MIN(DN61,DN70,DN79,DN88,DN97,DN106)</f>
        <v>-63.426329134706002</v>
      </c>
      <c r="DO116" s="9">
        <f>MIN(DO61,DO70,DO79,DO88,DO97,DO106)</f>
        <v>-8562.8630518400005</v>
      </c>
      <c r="DP116" s="9">
        <f t="shared" ref="DP116:DY116" si="134">MIN(DP61,DP70,DP79,DP88,DP97,DP106)</f>
        <v>-401.79731368159997</v>
      </c>
      <c r="DQ116" s="9">
        <f t="shared" si="134"/>
        <v>-80.202035428705983</v>
      </c>
      <c r="DR116" s="9">
        <f t="shared" si="134"/>
        <v>-5900.4320297600007</v>
      </c>
      <c r="DS116" s="9">
        <f t="shared" si="134"/>
        <v>-90.539556366976001</v>
      </c>
      <c r="DT116" s="9">
        <f t="shared" si="134"/>
        <v>-86.526977132471998</v>
      </c>
      <c r="DU116" s="9">
        <f t="shared" si="134"/>
        <v>-1360.7547632845999</v>
      </c>
      <c r="DV116" s="9">
        <f t="shared" si="134"/>
        <v>-97.797017005624014</v>
      </c>
      <c r="DW116" s="9">
        <f t="shared" si="134"/>
        <v>-70.298476452742008</v>
      </c>
      <c r="DX116" s="9">
        <f t="shared" si="134"/>
        <v>-806.23664789099985</v>
      </c>
      <c r="DY116" s="9">
        <f t="shared" si="134"/>
        <v>-390.49000463839997</v>
      </c>
    </row>
    <row r="117" spans="2:129" x14ac:dyDescent="0.3"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Q117" s="9" t="s">
        <v>75</v>
      </c>
      <c r="R117" s="9">
        <f t="shared" si="95"/>
        <v>9571.6827265000011</v>
      </c>
      <c r="S117" s="9">
        <f t="shared" si="126"/>
        <v>86.993375029970153</v>
      </c>
      <c r="T117" s="9" t="s">
        <v>66</v>
      </c>
      <c r="U117" s="9">
        <f t="shared" ref="U117" si="135">MAX(U63,U72,U81,U90,U99,U108)</f>
        <v>-18.633646393124998</v>
      </c>
      <c r="V117" s="9">
        <f t="shared" ref="V117:AR117" si="136">MAX(V63,V72,V81,V90,V99,V108)</f>
        <v>1108.2582552000001</v>
      </c>
      <c r="W117" s="9">
        <f t="shared" si="136"/>
        <v>-68.171307363589989</v>
      </c>
      <c r="X117" s="9">
        <f t="shared" si="136"/>
        <v>-4.0480952995499999</v>
      </c>
      <c r="Y117" s="9">
        <f t="shared" si="136"/>
        <v>9571.6827265000011</v>
      </c>
      <c r="Z117" s="9">
        <f t="shared" si="136"/>
        <v>-64.385646908249996</v>
      </c>
      <c r="AA117" s="9">
        <f t="shared" si="136"/>
        <v>20.041014524999998</v>
      </c>
      <c r="AB117" s="9">
        <f t="shared" si="136"/>
        <v>7752.5904480000008</v>
      </c>
      <c r="AC117" s="9">
        <f t="shared" si="136"/>
        <v>-38.13801754979999</v>
      </c>
      <c r="AD117" s="9">
        <f t="shared" si="136"/>
        <v>49.767390854999995</v>
      </c>
      <c r="AE117" s="9">
        <f t="shared" si="136"/>
        <v>-547.96248396899989</v>
      </c>
      <c r="AF117" s="9">
        <f t="shared" si="136"/>
        <v>-70.460606158869993</v>
      </c>
      <c r="AG117" s="9">
        <f t="shared" si="136"/>
        <v>32.079970334999999</v>
      </c>
      <c r="AH117" s="9">
        <f t="shared" si="136"/>
        <v>1432.7152106999999</v>
      </c>
      <c r="AI117" s="9">
        <f t="shared" si="136"/>
        <v>-69.057115229744994</v>
      </c>
      <c r="AJ117" s="9">
        <f t="shared" si="136"/>
        <v>7.3083029249999987</v>
      </c>
      <c r="AK117" s="9">
        <f t="shared" si="136"/>
        <v>-13.419213391500001</v>
      </c>
      <c r="AL117" s="9">
        <f t="shared" si="136"/>
        <v>-30.138352963149991</v>
      </c>
      <c r="AM117" s="9">
        <f t="shared" si="136"/>
        <v>-12.025945829774999</v>
      </c>
      <c r="AN117" s="9">
        <f t="shared" si="136"/>
        <v>-641.40317330249991</v>
      </c>
      <c r="AO117" s="9">
        <f t="shared" si="136"/>
        <v>-70.536971551500002</v>
      </c>
      <c r="AP117" s="9">
        <f t="shared" si="136"/>
        <v>-29.328915156074999</v>
      </c>
      <c r="AQ117" s="9">
        <f t="shared" si="136"/>
        <v>-502.10674253524991</v>
      </c>
      <c r="AR117" s="9">
        <f t="shared" si="136"/>
        <v>-71.351623013009998</v>
      </c>
      <c r="AT117" s="9" t="s">
        <v>75</v>
      </c>
      <c r="AU117" s="9">
        <f t="shared" ref="AU117:AU118" si="137">MAX(AY117,BB117,BE117,BH117)</f>
        <v>10070.849529000001</v>
      </c>
      <c r="AV117" s="9">
        <f t="shared" si="70"/>
        <v>166.17367526030981</v>
      </c>
      <c r="AW117" s="9" t="s">
        <v>66</v>
      </c>
      <c r="AX117" s="9">
        <f t="shared" ref="AX117:BI117" si="138">MAX(AX63,AX72,AX81,AX90,AX99,AX108)</f>
        <v>-8.4852581477999962</v>
      </c>
      <c r="AY117" s="9">
        <f t="shared" si="138"/>
        <v>10070.849529000001</v>
      </c>
      <c r="AZ117" s="9">
        <f t="shared" si="138"/>
        <v>-126.4007181378</v>
      </c>
      <c r="BA117" s="9">
        <f t="shared" si="138"/>
        <v>74.459009519999995</v>
      </c>
      <c r="BB117" s="9">
        <f t="shared" si="138"/>
        <v>6700.9014930000003</v>
      </c>
      <c r="BC117" s="9">
        <f t="shared" si="138"/>
        <v>-43.415152760000026</v>
      </c>
      <c r="BD117" s="9">
        <f t="shared" si="138"/>
        <v>15.199741514999998</v>
      </c>
      <c r="BE117" s="9">
        <f t="shared" si="138"/>
        <v>327.83782499999995</v>
      </c>
      <c r="BF117" s="9">
        <f t="shared" si="138"/>
        <v>-15.959568319999962</v>
      </c>
      <c r="BG117" s="9">
        <f t="shared" si="138"/>
        <v>-44.091622512224994</v>
      </c>
      <c r="BH117" s="9">
        <f t="shared" si="138"/>
        <v>-978.22023976499997</v>
      </c>
      <c r="BI117" s="9">
        <f t="shared" si="138"/>
        <v>-148.55822512004997</v>
      </c>
      <c r="BK117" s="9" t="s">
        <v>75</v>
      </c>
      <c r="BL117" s="9">
        <f t="shared" ref="BL117:BL118" si="139">MAX(BP117,BS117,BV117,BY117)</f>
        <v>10970.225675000002</v>
      </c>
      <c r="BM117" s="9">
        <f t="shared" si="73"/>
        <v>167.76527908653838</v>
      </c>
      <c r="BN117" s="9" t="s">
        <v>66</v>
      </c>
      <c r="BO117" s="9">
        <f t="shared" ref="BO117:BZ117" si="140">MAX(BO63,BO72,BO81,BO90,BO99,BO108)</f>
        <v>82.06498114499999</v>
      </c>
      <c r="BP117" s="9">
        <f t="shared" si="140"/>
        <v>5805.8171599999996</v>
      </c>
      <c r="BQ117" s="9">
        <f t="shared" si="140"/>
        <v>-61.515912375899966</v>
      </c>
      <c r="BR117" s="9">
        <f t="shared" si="140"/>
        <v>-20.993135062049998</v>
      </c>
      <c r="BS117" s="9">
        <f t="shared" si="140"/>
        <v>10970.225675000002</v>
      </c>
      <c r="BT117" s="9">
        <f t="shared" si="140"/>
        <v>-128.82806559705</v>
      </c>
      <c r="BU117" s="9">
        <f t="shared" si="140"/>
        <v>-48.376869737174992</v>
      </c>
      <c r="BV117" s="9">
        <f t="shared" si="140"/>
        <v>-1309.9655889899998</v>
      </c>
      <c r="BW117" s="9">
        <f t="shared" si="140"/>
        <v>-146.32336702199999</v>
      </c>
      <c r="BX117" s="9">
        <f t="shared" si="140"/>
        <v>36.227085299999992</v>
      </c>
      <c r="BY117" s="9">
        <f t="shared" si="140"/>
        <v>893.30108699999982</v>
      </c>
      <c r="BZ117" s="9">
        <f t="shared" si="140"/>
        <v>-45.770556682499986</v>
      </c>
      <c r="CB117" s="9" t="s">
        <v>75</v>
      </c>
      <c r="CC117" s="9">
        <f t="shared" ref="CC117" si="141">MAX(CG117,CJ117,CM117,CP117)</f>
        <v>11081.158690000002</v>
      </c>
      <c r="CD117" s="9">
        <f>SQRT(MAX(ABS(CH117),ABS(CK117),ABS(CN117),ABS(CQ117))^2+MAX(ABS(CF117),ABS(CI117),ABS(CL117),ABS(CO117))^2)</f>
        <v>184.23935129019964</v>
      </c>
      <c r="CE117" s="9" t="s">
        <v>66</v>
      </c>
      <c r="CF117" s="9">
        <f t="shared" ref="CF117:CQ117" si="142">MAX(CF63,CF72,CF81,CF90,CF99,CF108)</f>
        <v>68.240683559999994</v>
      </c>
      <c r="CG117" s="9">
        <f t="shared" si="142"/>
        <v>5697.1643530000001</v>
      </c>
      <c r="CH117" s="9">
        <f t="shared" si="142"/>
        <v>-26.323826500000024</v>
      </c>
      <c r="CI117" s="9">
        <f t="shared" si="142"/>
        <v>-19.393696297275</v>
      </c>
      <c r="CJ117" s="9">
        <f t="shared" si="142"/>
        <v>11081.158690000002</v>
      </c>
      <c r="CK117" s="9">
        <f t="shared" si="142"/>
        <v>-102.78444374175</v>
      </c>
      <c r="CL117" s="9">
        <f t="shared" si="142"/>
        <v>-40.022611293524989</v>
      </c>
      <c r="CM117" s="9">
        <f t="shared" si="142"/>
        <v>-1315.7528508299999</v>
      </c>
      <c r="CN117" s="9">
        <f t="shared" si="142"/>
        <v>-171.13546584824996</v>
      </c>
      <c r="CO117" s="9">
        <f t="shared" si="142"/>
        <v>33.078233160000003</v>
      </c>
      <c r="CP117" s="9">
        <f t="shared" si="142"/>
        <v>905.55645600000003</v>
      </c>
      <c r="CQ117" s="9">
        <f t="shared" si="142"/>
        <v>79.627521200000075</v>
      </c>
      <c r="CS117" s="9" t="s">
        <v>75</v>
      </c>
      <c r="CT117" s="9">
        <f t="shared" ref="CT117:CT118" si="143">MAX(CX117,DA117,DD117,DG117)</f>
        <v>15852.882417999999</v>
      </c>
      <c r="CU117" s="9">
        <f t="shared" si="78"/>
        <v>162.46489152918977</v>
      </c>
      <c r="CV117" s="9" t="s">
        <v>66</v>
      </c>
      <c r="CW117" s="9">
        <f t="shared" ref="CW117:DH117" si="144">MAX(CW63,CW72,CW81,CW90,CW99,CW108)</f>
        <v>73.832028059999985</v>
      </c>
      <c r="CX117" s="9">
        <f t="shared" si="144"/>
        <v>5813.9527460000008</v>
      </c>
      <c r="CY117" s="9">
        <f t="shared" si="144"/>
        <v>-78.714645728700006</v>
      </c>
      <c r="CZ117" s="9">
        <f t="shared" si="144"/>
        <v>-30.671622807974991</v>
      </c>
      <c r="DA117" s="9">
        <f t="shared" si="144"/>
        <v>15852.882417999999</v>
      </c>
      <c r="DB117" s="9">
        <f t="shared" si="144"/>
        <v>-132.65756595209999</v>
      </c>
      <c r="DC117" s="9">
        <f t="shared" si="144"/>
        <v>-42.995266644899992</v>
      </c>
      <c r="DD117" s="9">
        <f t="shared" si="144"/>
        <v>-2159.8202723175</v>
      </c>
      <c r="DE117" s="9">
        <f t="shared" si="144"/>
        <v>-144.71928901199996</v>
      </c>
      <c r="DF117" s="9">
        <f t="shared" si="144"/>
        <v>51.788454059999992</v>
      </c>
      <c r="DG117" s="9">
        <f t="shared" si="144"/>
        <v>2341.1643254999999</v>
      </c>
      <c r="DH117" s="9">
        <f t="shared" si="144"/>
        <v>-65.830505307199999</v>
      </c>
      <c r="DJ117" s="9" t="s">
        <v>75</v>
      </c>
      <c r="DK117" s="9">
        <f t="shared" ref="DK117:DK118" si="145">MAX(DO117,DR117,DU117,DX117)</f>
        <v>13339.036600000001</v>
      </c>
      <c r="DL117" s="9">
        <f t="shared" si="81"/>
        <v>155.76684355760369</v>
      </c>
      <c r="DM117" s="9" t="s">
        <v>66</v>
      </c>
      <c r="DN117" s="9">
        <f t="shared" ref="DN117:DY117" si="146">MAX(DN63,DN72,DN81,DN90,DN99,DN108)</f>
        <v>63.364146194999996</v>
      </c>
      <c r="DO117" s="9">
        <f t="shared" si="146"/>
        <v>8331.1066880000017</v>
      </c>
      <c r="DP117" s="9">
        <f t="shared" si="146"/>
        <v>-60.887863958850005</v>
      </c>
      <c r="DQ117" s="9">
        <f t="shared" si="146"/>
        <v>-15.288514692074999</v>
      </c>
      <c r="DR117" s="9">
        <f t="shared" si="146"/>
        <v>13339.036600000001</v>
      </c>
      <c r="DS117" s="9">
        <f t="shared" si="146"/>
        <v>-131.78853310080001</v>
      </c>
      <c r="DT117" s="9">
        <f t="shared" si="146"/>
        <v>-36.736217154899997</v>
      </c>
      <c r="DU117" s="9">
        <f t="shared" si="146"/>
        <v>-1271.4913061325001</v>
      </c>
      <c r="DV117" s="9">
        <f t="shared" si="146"/>
        <v>-142.29650216669998</v>
      </c>
      <c r="DW117" s="9">
        <f t="shared" si="146"/>
        <v>25.351316864999994</v>
      </c>
      <c r="DX117" s="9">
        <f t="shared" si="146"/>
        <v>827.90783249999981</v>
      </c>
      <c r="DY117" s="9">
        <f t="shared" si="146"/>
        <v>-50.862689133649965</v>
      </c>
    </row>
    <row r="118" spans="2:12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9" t="s">
        <v>76</v>
      </c>
      <c r="R118" s="9">
        <f t="shared" si="107"/>
        <v>-10511.456455</v>
      </c>
      <c r="S118" s="9">
        <f t="shared" si="126"/>
        <v>615.91712515124857</v>
      </c>
      <c r="T118" s="9"/>
      <c r="U118" s="9">
        <f>MIN(U63,U72,U81,U90,U99,U108)</f>
        <v>-505.17054610999998</v>
      </c>
      <c r="V118" s="9">
        <f t="shared" ref="V118:AR118" si="147">MIN(V63,V72,V81,V90,V99,V108)</f>
        <v>368.28883037399993</v>
      </c>
      <c r="W118" s="9">
        <f t="shared" si="147"/>
        <v>-195.67999417999997</v>
      </c>
      <c r="X118" s="9">
        <f t="shared" si="147"/>
        <v>-461.93341746000004</v>
      </c>
      <c r="Y118" s="9">
        <f t="shared" si="147"/>
        <v>-21.511256549999931</v>
      </c>
      <c r="Z118" s="9">
        <f t="shared" si="147"/>
        <v>-312.68147334000003</v>
      </c>
      <c r="AA118" s="9">
        <f t="shared" si="147"/>
        <v>-415.82692779000007</v>
      </c>
      <c r="AB118" s="9">
        <f t="shared" si="147"/>
        <v>-1095.5495375999999</v>
      </c>
      <c r="AC118" s="9">
        <f t="shared" si="147"/>
        <v>-120.67542731999998</v>
      </c>
      <c r="AD118" s="9">
        <f t="shared" si="147"/>
        <v>-371.95849825000005</v>
      </c>
      <c r="AE118" s="9">
        <f t="shared" si="147"/>
        <v>-1655.5303045600001</v>
      </c>
      <c r="AF118" s="9">
        <f t="shared" si="147"/>
        <v>-200.52356399760001</v>
      </c>
      <c r="AG118" s="9">
        <f t="shared" si="147"/>
        <v>-389.10820552999996</v>
      </c>
      <c r="AH118" s="9">
        <f t="shared" si="147"/>
        <v>414.91443510524994</v>
      </c>
      <c r="AI118" s="9">
        <f t="shared" si="147"/>
        <v>-199.00785423960002</v>
      </c>
      <c r="AJ118" s="9">
        <f t="shared" si="147"/>
        <v>-427.11346827</v>
      </c>
      <c r="AK118" s="9">
        <f t="shared" si="147"/>
        <v>-8690.3954850000009</v>
      </c>
      <c r="AL118" s="9">
        <f t="shared" si="147"/>
        <v>-110.32862420999999</v>
      </c>
      <c r="AM118" s="9">
        <f t="shared" si="147"/>
        <v>-474.12577513000002</v>
      </c>
      <c r="AN118" s="9">
        <f t="shared" si="147"/>
        <v>-10511.456455</v>
      </c>
      <c r="AO118" s="9">
        <f t="shared" si="147"/>
        <v>-322.06199699999996</v>
      </c>
      <c r="AP118" s="9">
        <f t="shared" si="147"/>
        <v>-525.00473821000014</v>
      </c>
      <c r="AQ118" s="9">
        <f t="shared" si="147"/>
        <v>-1306.3215564599998</v>
      </c>
      <c r="AR118" s="9">
        <f t="shared" si="147"/>
        <v>-208.87109694000003</v>
      </c>
      <c r="AT118" s="9" t="s">
        <v>76</v>
      </c>
      <c r="AU118" s="9">
        <f t="shared" si="137"/>
        <v>194.10130233749985</v>
      </c>
      <c r="AV118" s="9">
        <f t="shared" si="70"/>
        <v>1266.1166816736893</v>
      </c>
      <c r="AW118" s="5"/>
      <c r="AX118" s="9">
        <f t="shared" ref="AX118:BI118" si="148">MIN(AX63,AX72,AX81,AX90,AX99,AX108)</f>
        <v>-934.59361320000016</v>
      </c>
      <c r="AY118" s="9">
        <f t="shared" si="148"/>
        <v>194.10130233749985</v>
      </c>
      <c r="AZ118" s="9">
        <f t="shared" si="148"/>
        <v>-735.57359575999999</v>
      </c>
      <c r="BA118" s="9">
        <f t="shared" si="148"/>
        <v>-793.57261359999995</v>
      </c>
      <c r="BB118" s="9">
        <f t="shared" si="148"/>
        <v>-1672.4019794999999</v>
      </c>
      <c r="BC118" s="9">
        <f t="shared" si="148"/>
        <v>-252.26376461999999</v>
      </c>
      <c r="BD118" s="9">
        <f t="shared" si="148"/>
        <v>-846.14099405000002</v>
      </c>
      <c r="BE118" s="9">
        <f t="shared" si="148"/>
        <v>-7860.883654000002</v>
      </c>
      <c r="BF118" s="9">
        <f t="shared" si="148"/>
        <v>-217.45154423999998</v>
      </c>
      <c r="BG118" s="9">
        <f t="shared" si="148"/>
        <v>-995.89477814999998</v>
      </c>
      <c r="BH118" s="9">
        <f t="shared" si="148"/>
        <v>-11209.444382</v>
      </c>
      <c r="BI118" s="9">
        <f t="shared" si="148"/>
        <v>-781.82161805999999</v>
      </c>
      <c r="BK118" s="9" t="s">
        <v>76</v>
      </c>
      <c r="BL118" s="9">
        <f t="shared" si="139"/>
        <v>532.48313117249995</v>
      </c>
      <c r="BM118" s="9">
        <f t="shared" si="73"/>
        <v>1249.7253773291784</v>
      </c>
      <c r="BN118" s="5"/>
      <c r="BO118" s="9">
        <f t="shared" ref="BO118:BZ118" si="149">MIN(BO63,BO72,BO81,BO90,BO99,BO108)</f>
        <v>-767.68025343000011</v>
      </c>
      <c r="BP118" s="9">
        <f t="shared" si="149"/>
        <v>-2249.0881559999998</v>
      </c>
      <c r="BQ118" s="9">
        <f t="shared" si="149"/>
        <v>-249.13475705999997</v>
      </c>
      <c r="BR118" s="9">
        <f t="shared" si="149"/>
        <v>-968.09962718000008</v>
      </c>
      <c r="BS118" s="9">
        <f t="shared" si="149"/>
        <v>532.48313117249995</v>
      </c>
      <c r="BT118" s="9">
        <f t="shared" si="149"/>
        <v>-692.81718390000003</v>
      </c>
      <c r="BU118" s="9">
        <f t="shared" si="149"/>
        <v>-1020.5067555300001</v>
      </c>
      <c r="BV118" s="9">
        <f t="shared" si="149"/>
        <v>-12233.291012</v>
      </c>
      <c r="BW118" s="9">
        <f t="shared" si="149"/>
        <v>-721.37332960000003</v>
      </c>
      <c r="BX118" s="9">
        <f t="shared" si="149"/>
        <v>-813.91789132000019</v>
      </c>
      <c r="BY118" s="9">
        <f t="shared" si="149"/>
        <v>-6841.1711620000005</v>
      </c>
      <c r="BZ118" s="9">
        <f t="shared" si="149"/>
        <v>-220.26142949999996</v>
      </c>
      <c r="CS118" s="9" t="s">
        <v>76</v>
      </c>
      <c r="CT118" s="9">
        <f t="shared" si="143"/>
        <v>1358.1980130749998</v>
      </c>
      <c r="CU118" s="9">
        <f t="shared" si="78"/>
        <v>1197.4344087570423</v>
      </c>
      <c r="CV118" s="5"/>
      <c r="CW118" s="9">
        <f t="shared" ref="CW118:DH118" si="150">MIN(CW63,CW72,CW81,CW90,CW99,CW108)</f>
        <v>-773.88850820000005</v>
      </c>
      <c r="CX118" s="9">
        <f t="shared" si="150"/>
        <v>-3655.881159</v>
      </c>
      <c r="CY118" s="9">
        <f t="shared" si="150"/>
        <v>-243.19640057999999</v>
      </c>
      <c r="CZ118" s="9">
        <f t="shared" si="150"/>
        <v>-996.32404625000004</v>
      </c>
      <c r="DA118" s="9">
        <f t="shared" si="150"/>
        <v>1358.1980130749998</v>
      </c>
      <c r="DB118" s="9">
        <f t="shared" si="150"/>
        <v>-628.46225228000003</v>
      </c>
      <c r="DC118" s="9">
        <f t="shared" si="150"/>
        <v>-1008.9112558</v>
      </c>
      <c r="DD118" s="9">
        <f t="shared" si="150"/>
        <v>-17039.784673000002</v>
      </c>
      <c r="DE118" s="9">
        <f t="shared" si="150"/>
        <v>-644.93971904</v>
      </c>
      <c r="DF118" s="9">
        <f t="shared" si="150"/>
        <v>-791.07891060000009</v>
      </c>
      <c r="DG118" s="9">
        <f t="shared" si="150"/>
        <v>-6925.6275050000004</v>
      </c>
      <c r="DH118" s="9">
        <f t="shared" si="150"/>
        <v>-222.40518048000001</v>
      </c>
      <c r="DJ118" s="9" t="s">
        <v>76</v>
      </c>
      <c r="DK118" s="9">
        <f t="shared" si="145"/>
        <v>487.95424013999991</v>
      </c>
      <c r="DL118" s="9">
        <f t="shared" si="81"/>
        <v>1205.9665278792452</v>
      </c>
      <c r="DM118" s="5"/>
      <c r="DN118" s="9">
        <f t="shared" ref="DN118:DY118" si="151">MIN(DN63,DN72,DN81,DN90,DN99,DN108)</f>
        <v>-801.39692564999984</v>
      </c>
      <c r="DO118" s="9">
        <f t="shared" si="151"/>
        <v>-2173.4642159999999</v>
      </c>
      <c r="DP118" s="9">
        <f t="shared" si="151"/>
        <v>-246.24093458999999</v>
      </c>
      <c r="DQ118" s="9">
        <f t="shared" si="151"/>
        <v>-955.74959469000009</v>
      </c>
      <c r="DR118" s="9">
        <f t="shared" si="151"/>
        <v>487.95424013999991</v>
      </c>
      <c r="DS118" s="9">
        <f t="shared" si="151"/>
        <v>-701.67492992000007</v>
      </c>
      <c r="DT118" s="9">
        <f t="shared" si="151"/>
        <v>-980.81984028000011</v>
      </c>
      <c r="DU118" s="9">
        <f t="shared" si="151"/>
        <v>-14521.457099000001</v>
      </c>
      <c r="DV118" s="9">
        <f t="shared" si="151"/>
        <v>-697.50557684</v>
      </c>
      <c r="DW118" s="9">
        <f t="shared" si="151"/>
        <v>-832.20065783000018</v>
      </c>
      <c r="DX118" s="9">
        <f t="shared" si="151"/>
        <v>-9447.2632030000004</v>
      </c>
      <c r="DY118" s="9">
        <f t="shared" si="151"/>
        <v>-224.97398090999999</v>
      </c>
    </row>
    <row r="119" spans="2:129" x14ac:dyDescent="0.3">
      <c r="C119" s="2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2:12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2:12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2:12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2:129" x14ac:dyDescent="0.3"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AQ123" s="8"/>
    </row>
  </sheetData>
  <mergeCells count="13">
    <mergeCell ref="B52:J52"/>
    <mergeCell ref="B53:J53"/>
    <mergeCell ref="K75:L75"/>
    <mergeCell ref="K84:L84"/>
    <mergeCell ref="K93:L93"/>
    <mergeCell ref="K102:L102"/>
    <mergeCell ref="K7:L7"/>
    <mergeCell ref="K16:L16"/>
    <mergeCell ref="K34:L34"/>
    <mergeCell ref="K43:L43"/>
    <mergeCell ref="K57:L57"/>
    <mergeCell ref="K66:L66"/>
    <mergeCell ref="K25:L2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70" zoomScaleNormal="70" workbookViewId="0">
      <selection activeCell="X41" sqref="X41:Y47"/>
    </sheetView>
  </sheetViews>
  <sheetFormatPr defaultRowHeight="14.4" x14ac:dyDescent="0.3"/>
  <sheetData>
    <row r="1" spans="1:37" x14ac:dyDescent="0.3">
      <c r="A1" t="s">
        <v>0</v>
      </c>
      <c r="B1" t="s">
        <v>77</v>
      </c>
    </row>
    <row r="2" spans="1:37" x14ac:dyDescent="0.3">
      <c r="A2" t="s">
        <v>2</v>
      </c>
      <c r="B2" t="s">
        <v>78</v>
      </c>
    </row>
    <row r="4" spans="1:37" x14ac:dyDescent="0.3">
      <c r="B4" t="s">
        <v>79</v>
      </c>
    </row>
    <row r="5" spans="1:37" x14ac:dyDescent="0.3">
      <c r="B5" t="s">
        <v>80</v>
      </c>
    </row>
    <row r="6" spans="1:37" x14ac:dyDescent="0.3">
      <c r="B6" t="s">
        <v>81</v>
      </c>
    </row>
    <row r="7" spans="1:37" x14ac:dyDescent="0.3">
      <c r="B7" t="s">
        <v>82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 t="s">
        <v>51</v>
      </c>
      <c r="AA14" s="5" t="s">
        <v>52</v>
      </c>
      <c r="AB14" s="5" t="s">
        <v>53</v>
      </c>
      <c r="AC14" s="5" t="s">
        <v>54</v>
      </c>
      <c r="AD14" s="5" t="s">
        <v>55</v>
      </c>
      <c r="AE14" s="5" t="s">
        <v>56</v>
      </c>
      <c r="AF14" s="5" t="s">
        <v>57</v>
      </c>
      <c r="AG14" s="5" t="s">
        <v>58</v>
      </c>
      <c r="AH14" s="5" t="s">
        <v>59</v>
      </c>
      <c r="AI14" s="5" t="s">
        <v>60</v>
      </c>
      <c r="AJ14" s="5" t="s">
        <v>61</v>
      </c>
      <c r="AK14" s="5" t="s">
        <v>62</v>
      </c>
    </row>
    <row r="15" spans="1:37" x14ac:dyDescent="0.3">
      <c r="A15" s="5">
        <v>1</v>
      </c>
      <c r="B15" s="5" t="s">
        <v>39</v>
      </c>
      <c r="C15" s="52">
        <v>-124.49</v>
      </c>
      <c r="D15" s="52">
        <v>3.3233999999999999</v>
      </c>
      <c r="E15" s="52">
        <v>-43.348999999999997</v>
      </c>
      <c r="F15" s="52">
        <v>-24.417000000000002</v>
      </c>
      <c r="G15" s="52">
        <v>-401.51</v>
      </c>
      <c r="H15" s="52">
        <v>1.1879999999999999</v>
      </c>
      <c r="J15">
        <f>7*0.0254</f>
        <v>0.17779999999999999</v>
      </c>
      <c r="K15">
        <f>-16.5*0.0254</f>
        <v>-0.41909999999999997</v>
      </c>
      <c r="M15" s="5" t="s">
        <v>21</v>
      </c>
      <c r="N15" s="5">
        <v>-124.49</v>
      </c>
      <c r="O15" s="5">
        <v>-50.174999999999997</v>
      </c>
      <c r="P15" s="5">
        <v>0.47194999999999998</v>
      </c>
      <c r="Q15" s="5">
        <v>-124.58</v>
      </c>
      <c r="R15" s="5">
        <v>2562.9</v>
      </c>
      <c r="S15" s="5">
        <v>-34.680999999999997</v>
      </c>
      <c r="T15" s="5">
        <v>-124.34</v>
      </c>
      <c r="U15" s="5">
        <v>2558.9</v>
      </c>
      <c r="V15" s="5">
        <v>34.064999999999998</v>
      </c>
      <c r="W15" s="5">
        <v>-125.54</v>
      </c>
      <c r="X15" s="5">
        <v>-50.429000000000002</v>
      </c>
      <c r="Y15" s="5">
        <v>0.55410999999999999</v>
      </c>
      <c r="Z15" s="5">
        <v>-126.13</v>
      </c>
      <c r="AA15" s="5">
        <v>41.984999999999999</v>
      </c>
      <c r="AB15" s="5">
        <v>-0.12469</v>
      </c>
      <c r="AC15" s="5">
        <v>-124.63</v>
      </c>
      <c r="AD15" s="5">
        <v>-2551.1</v>
      </c>
      <c r="AE15" s="5">
        <v>36.082000000000001</v>
      </c>
      <c r="AF15" s="5">
        <v>-124.73</v>
      </c>
      <c r="AG15" s="5">
        <v>-2557.9</v>
      </c>
      <c r="AH15" s="5">
        <v>-34.854999999999997</v>
      </c>
      <c r="AI15" s="5">
        <v>-125.56</v>
      </c>
      <c r="AJ15" s="5">
        <v>45.866</v>
      </c>
      <c r="AK15" s="5">
        <v>-1.5132000000000001</v>
      </c>
    </row>
    <row r="16" spans="1:37" x14ac:dyDescent="0.3">
      <c r="A16" s="5"/>
      <c r="B16" s="5" t="s">
        <v>40</v>
      </c>
      <c r="C16" s="52">
        <v>-50.174999999999997</v>
      </c>
      <c r="D16" s="52">
        <v>-42.923000000000002</v>
      </c>
      <c r="E16" s="52">
        <v>879.06</v>
      </c>
      <c r="F16" s="52">
        <v>490.89</v>
      </c>
      <c r="G16" s="52">
        <v>90.992000000000004</v>
      </c>
      <c r="H16" s="52">
        <v>34.512999999999998</v>
      </c>
      <c r="J16">
        <f t="shared" ref="J16:J26" si="0">7*0.0254</f>
        <v>0.17779999999999999</v>
      </c>
      <c r="K16">
        <f>-16.5*0.0254</f>
        <v>-0.41909999999999997</v>
      </c>
      <c r="M16" s="5" t="s">
        <v>22</v>
      </c>
      <c r="N16" s="5">
        <v>3.3233999999999999</v>
      </c>
      <c r="O16" s="5">
        <v>-42.923000000000002</v>
      </c>
      <c r="P16" s="5">
        <v>0.35532000000000002</v>
      </c>
      <c r="Q16" s="5">
        <v>2.5184000000000002</v>
      </c>
      <c r="R16" s="5">
        <v>-207.42</v>
      </c>
      <c r="S16" s="5">
        <v>2.0034999999999998</v>
      </c>
      <c r="T16" s="5">
        <v>2.5246</v>
      </c>
      <c r="U16" s="5">
        <v>-207.18</v>
      </c>
      <c r="V16" s="5">
        <v>-1.9811000000000001</v>
      </c>
      <c r="W16" s="5">
        <v>3.3334999999999999</v>
      </c>
      <c r="X16" s="5">
        <v>-42.706000000000003</v>
      </c>
      <c r="Y16" s="5">
        <v>-0.39094000000000001</v>
      </c>
      <c r="Z16" s="5">
        <v>-3.3153000000000001</v>
      </c>
      <c r="AA16" s="5">
        <v>-42.712000000000003</v>
      </c>
      <c r="AB16" s="5">
        <v>0.33500999999999997</v>
      </c>
      <c r="AC16" s="5">
        <v>-2.5236999999999998</v>
      </c>
      <c r="AD16" s="5">
        <v>-206.71</v>
      </c>
      <c r="AE16" s="5">
        <v>2.1116999999999999</v>
      </c>
      <c r="AF16" s="5">
        <v>-2.5562999999999998</v>
      </c>
      <c r="AG16" s="5">
        <v>-207.69</v>
      </c>
      <c r="AH16" s="5">
        <v>-2.0129999999999999</v>
      </c>
      <c r="AI16" s="5">
        <v>-3.3046000000000002</v>
      </c>
      <c r="AJ16" s="5">
        <v>-42.662999999999997</v>
      </c>
      <c r="AK16" s="5">
        <v>-0.42052</v>
      </c>
    </row>
    <row r="17" spans="1:37" x14ac:dyDescent="0.3">
      <c r="A17" s="5"/>
      <c r="B17" s="5" t="s">
        <v>41</v>
      </c>
      <c r="C17" s="52">
        <v>0.47194999999999998</v>
      </c>
      <c r="D17" s="52">
        <v>0.35532000000000002</v>
      </c>
      <c r="E17" s="52">
        <v>-125.69</v>
      </c>
      <c r="F17" s="52">
        <v>-1.2754000000000001</v>
      </c>
      <c r="G17" s="52">
        <v>166.09</v>
      </c>
      <c r="H17" s="52">
        <v>-1.1636</v>
      </c>
      <c r="J17">
        <f t="shared" si="0"/>
        <v>0.17779999999999999</v>
      </c>
      <c r="K17">
        <f>-16.5*0.0254</f>
        <v>-0.41909999999999997</v>
      </c>
      <c r="M17" s="5" t="s">
        <v>23</v>
      </c>
      <c r="N17" s="5">
        <v>-43.348999999999997</v>
      </c>
      <c r="O17" s="5">
        <v>879.06</v>
      </c>
      <c r="P17" s="5">
        <v>-125.69</v>
      </c>
      <c r="Q17" s="5">
        <v>-14.55</v>
      </c>
      <c r="R17" s="5">
        <v>569.71</v>
      </c>
      <c r="S17" s="5">
        <v>-122.7</v>
      </c>
      <c r="T17" s="5">
        <v>14.138999999999999</v>
      </c>
      <c r="U17" s="5">
        <v>-575.28</v>
      </c>
      <c r="V17" s="5">
        <v>-122.91</v>
      </c>
      <c r="W17" s="5">
        <v>43.499000000000002</v>
      </c>
      <c r="X17" s="5">
        <v>-873.52</v>
      </c>
      <c r="Y17" s="5">
        <v>-127.86</v>
      </c>
      <c r="Z17" s="5">
        <v>43.651000000000003</v>
      </c>
      <c r="AA17" s="5">
        <v>875.85</v>
      </c>
      <c r="AB17" s="5">
        <v>-126.42</v>
      </c>
      <c r="AC17" s="5">
        <v>14.997</v>
      </c>
      <c r="AD17" s="5">
        <v>566.22</v>
      </c>
      <c r="AE17" s="5">
        <v>-123.58</v>
      </c>
      <c r="AF17" s="5">
        <v>-14.545</v>
      </c>
      <c r="AG17" s="5">
        <v>-571.9</v>
      </c>
      <c r="AH17" s="5">
        <v>-122.4</v>
      </c>
      <c r="AI17" s="5">
        <v>-43.843000000000004</v>
      </c>
      <c r="AJ17" s="5">
        <v>-870.15</v>
      </c>
      <c r="AK17" s="5">
        <v>-128.43</v>
      </c>
    </row>
    <row r="18" spans="1:37" x14ac:dyDescent="0.3">
      <c r="A18" s="5">
        <v>2</v>
      </c>
      <c r="B18" s="5" t="s">
        <v>42</v>
      </c>
      <c r="C18" s="52">
        <v>-124.58</v>
      </c>
      <c r="D18" s="52">
        <v>2.5184000000000002</v>
      </c>
      <c r="E18" s="52">
        <v>-14.55</v>
      </c>
      <c r="F18" s="52">
        <v>-8.1305999999999994</v>
      </c>
      <c r="G18" s="52">
        <v>-139.91999999999999</v>
      </c>
      <c r="H18" s="52">
        <v>-1.3149</v>
      </c>
      <c r="J18">
        <f t="shared" si="0"/>
        <v>0.17779999999999999</v>
      </c>
      <c r="K18">
        <f>-5.5*0.0254</f>
        <v>-0.13969999999999999</v>
      </c>
      <c r="M18" s="5" t="s">
        <v>25</v>
      </c>
      <c r="N18" s="5">
        <v>-24.417000000000002</v>
      </c>
      <c r="O18" s="5">
        <v>490.89</v>
      </c>
      <c r="P18" s="5">
        <v>-1.2754000000000001</v>
      </c>
      <c r="Q18" s="5">
        <v>-8.1305999999999994</v>
      </c>
      <c r="R18" s="5">
        <v>324</v>
      </c>
      <c r="S18" s="5">
        <v>1.1285000000000001</v>
      </c>
      <c r="T18" s="5">
        <v>8.1050000000000004</v>
      </c>
      <c r="U18" s="5">
        <v>-326.83</v>
      </c>
      <c r="V18" s="5">
        <v>1.1867000000000001</v>
      </c>
      <c r="W18" s="5">
        <v>24.321000000000002</v>
      </c>
      <c r="X18" s="5">
        <v>-488.07</v>
      </c>
      <c r="Y18" s="5">
        <v>-0.98538000000000003</v>
      </c>
      <c r="Z18" s="5">
        <v>24.408000000000001</v>
      </c>
      <c r="AA18" s="5">
        <v>488.71</v>
      </c>
      <c r="AB18" s="5">
        <v>-1.0158</v>
      </c>
      <c r="AC18" s="5">
        <v>8.2083999999999993</v>
      </c>
      <c r="AD18" s="5">
        <v>321.77999999999997</v>
      </c>
      <c r="AE18" s="5">
        <v>1.0167999999999999</v>
      </c>
      <c r="AF18" s="5">
        <v>-8.1694999999999993</v>
      </c>
      <c r="AG18" s="5">
        <v>-324.56</v>
      </c>
      <c r="AH18" s="5">
        <v>1.1314</v>
      </c>
      <c r="AI18" s="5">
        <v>-24.324999999999999</v>
      </c>
      <c r="AJ18" s="5">
        <v>-485.92</v>
      </c>
      <c r="AK18" s="5">
        <v>-1.1869000000000001</v>
      </c>
    </row>
    <row r="19" spans="1:37" x14ac:dyDescent="0.3">
      <c r="A19" s="5"/>
      <c r="B19" s="5" t="s">
        <v>43</v>
      </c>
      <c r="C19" s="52">
        <v>2562.9</v>
      </c>
      <c r="D19" s="52">
        <v>-207.42</v>
      </c>
      <c r="E19" s="52">
        <v>569.71</v>
      </c>
      <c r="F19" s="52">
        <v>324</v>
      </c>
      <c r="G19" s="52">
        <v>-3.8458000000000001</v>
      </c>
      <c r="H19" s="52">
        <v>-1442.3</v>
      </c>
      <c r="J19">
        <f t="shared" si="0"/>
        <v>0.17779999999999999</v>
      </c>
      <c r="K19">
        <f>-5.5*0.0254</f>
        <v>-0.13969999999999999</v>
      </c>
      <c r="M19" s="5" t="s">
        <v>26</v>
      </c>
      <c r="N19" s="5">
        <v>-401.51</v>
      </c>
      <c r="O19" s="5">
        <v>90.992000000000004</v>
      </c>
      <c r="P19" s="5">
        <v>166.09</v>
      </c>
      <c r="Q19" s="5">
        <v>-139.91999999999999</v>
      </c>
      <c r="R19" s="5">
        <v>-3.8458000000000001</v>
      </c>
      <c r="S19" s="5">
        <v>173.23</v>
      </c>
      <c r="T19" s="5">
        <v>137.06</v>
      </c>
      <c r="U19" s="5">
        <v>6.1185</v>
      </c>
      <c r="V19" s="5">
        <v>174.26</v>
      </c>
      <c r="W19" s="5">
        <v>407.15</v>
      </c>
      <c r="X19" s="5">
        <v>-92.688000000000002</v>
      </c>
      <c r="Y19" s="5">
        <v>169.17</v>
      </c>
      <c r="Z19" s="5">
        <v>-404.98</v>
      </c>
      <c r="AA19" s="5">
        <v>-92.594999999999999</v>
      </c>
      <c r="AB19" s="5">
        <v>-167.13</v>
      </c>
      <c r="AC19" s="5">
        <v>-139.26</v>
      </c>
      <c r="AD19" s="5">
        <v>2.7012999999999998</v>
      </c>
      <c r="AE19" s="5">
        <v>-174.63</v>
      </c>
      <c r="AF19" s="5">
        <v>135.97999999999999</v>
      </c>
      <c r="AG19" s="5">
        <v>1.0512999999999999</v>
      </c>
      <c r="AH19" s="5">
        <v>-173.34</v>
      </c>
      <c r="AI19" s="5">
        <v>405.47</v>
      </c>
      <c r="AJ19" s="5">
        <v>88.265000000000001</v>
      </c>
      <c r="AK19" s="5">
        <v>-167.64</v>
      </c>
    </row>
    <row r="20" spans="1:37" x14ac:dyDescent="0.3">
      <c r="A20" s="5"/>
      <c r="B20" s="5" t="s">
        <v>44</v>
      </c>
      <c r="C20" s="52">
        <v>-34.680999999999997</v>
      </c>
      <c r="D20" s="52">
        <v>2.0034999999999998</v>
      </c>
      <c r="E20" s="52">
        <v>-122.7</v>
      </c>
      <c r="F20" s="52">
        <v>1.1285000000000001</v>
      </c>
      <c r="G20" s="52">
        <v>173.23</v>
      </c>
      <c r="H20" s="52">
        <v>19.061</v>
      </c>
      <c r="J20">
        <f t="shared" si="0"/>
        <v>0.17779999999999999</v>
      </c>
      <c r="K20">
        <f>-5.5*0.0254</f>
        <v>-0.13969999999999999</v>
      </c>
      <c r="M20" s="5" t="s">
        <v>27</v>
      </c>
      <c r="N20" s="5">
        <v>1.1879999999999999</v>
      </c>
      <c r="O20" s="5">
        <v>34.512999999999998</v>
      </c>
      <c r="P20" s="5">
        <v>-1.1636</v>
      </c>
      <c r="Q20" s="5">
        <v>-1.3149</v>
      </c>
      <c r="R20" s="5">
        <v>-1442.3</v>
      </c>
      <c r="S20" s="5">
        <v>19.061</v>
      </c>
      <c r="T20" s="5">
        <v>-1.35</v>
      </c>
      <c r="U20" s="5">
        <v>-1439.5</v>
      </c>
      <c r="V20" s="5">
        <v>-18.515999999999998</v>
      </c>
      <c r="W20" s="5">
        <v>1.0013000000000001</v>
      </c>
      <c r="X20" s="5">
        <v>34.773000000000003</v>
      </c>
      <c r="Y20" s="5">
        <v>1.1968000000000001</v>
      </c>
      <c r="Z20" s="5">
        <v>1.46</v>
      </c>
      <c r="AA20" s="5">
        <v>-29.285</v>
      </c>
      <c r="AB20" s="5">
        <v>1.2825</v>
      </c>
      <c r="AC20" s="5">
        <v>-1.1255999999999999</v>
      </c>
      <c r="AD20" s="5">
        <v>1435</v>
      </c>
      <c r="AE20" s="5">
        <v>-19.614999999999998</v>
      </c>
      <c r="AF20" s="5">
        <v>-0.97872999999999999</v>
      </c>
      <c r="AG20" s="5">
        <v>1438.5</v>
      </c>
      <c r="AH20" s="5">
        <v>18.738</v>
      </c>
      <c r="AI20" s="5">
        <v>1.1200000000000001</v>
      </c>
      <c r="AJ20" s="5">
        <v>-31.663</v>
      </c>
      <c r="AK20" s="5">
        <v>-0.98421000000000003</v>
      </c>
    </row>
    <row r="21" spans="1:37" x14ac:dyDescent="0.3">
      <c r="A21" s="5">
        <v>3</v>
      </c>
      <c r="B21" s="5" t="s">
        <v>45</v>
      </c>
      <c r="C21" s="52">
        <v>-124.34</v>
      </c>
      <c r="D21" s="52">
        <v>2.5246</v>
      </c>
      <c r="E21" s="52">
        <v>14.138999999999999</v>
      </c>
      <c r="F21" s="52">
        <v>8.1050000000000004</v>
      </c>
      <c r="G21" s="52">
        <v>137.06</v>
      </c>
      <c r="H21" s="52">
        <v>-1.35</v>
      </c>
      <c r="J21">
        <f t="shared" si="0"/>
        <v>0.17779999999999999</v>
      </c>
      <c r="K21">
        <f>5.5*0.0254</f>
        <v>0.13969999999999999</v>
      </c>
      <c r="W21" s="2"/>
    </row>
    <row r="22" spans="1:37" x14ac:dyDescent="0.3">
      <c r="A22" s="5"/>
      <c r="B22" s="5" t="s">
        <v>46</v>
      </c>
      <c r="C22" s="52">
        <v>2558.9</v>
      </c>
      <c r="D22" s="52">
        <v>-207.18</v>
      </c>
      <c r="E22" s="52">
        <v>-575.28</v>
      </c>
      <c r="F22" s="52">
        <v>-326.83</v>
      </c>
      <c r="G22" s="52">
        <v>6.1185</v>
      </c>
      <c r="H22" s="52">
        <v>-1439.5</v>
      </c>
      <c r="J22">
        <f t="shared" si="0"/>
        <v>0.17779999999999999</v>
      </c>
      <c r="K22">
        <f>5.5*0.0254</f>
        <v>0.13969999999999999</v>
      </c>
      <c r="W22" s="2"/>
    </row>
    <row r="23" spans="1:37" x14ac:dyDescent="0.3">
      <c r="A23" s="5"/>
      <c r="B23" s="5" t="s">
        <v>47</v>
      </c>
      <c r="C23" s="52">
        <v>34.064999999999998</v>
      </c>
      <c r="D23" s="52">
        <v>-1.9811000000000001</v>
      </c>
      <c r="E23" s="52">
        <v>-122.91</v>
      </c>
      <c r="F23" s="52">
        <v>1.1867000000000001</v>
      </c>
      <c r="G23" s="52">
        <v>174.26</v>
      </c>
      <c r="H23" s="52">
        <v>-18.515999999999998</v>
      </c>
      <c r="J23">
        <f t="shared" si="0"/>
        <v>0.17779999999999999</v>
      </c>
      <c r="K23">
        <f>5.5*0.0254</f>
        <v>0.13969999999999999</v>
      </c>
      <c r="W23" s="2"/>
    </row>
    <row r="24" spans="1:37" x14ac:dyDescent="0.3">
      <c r="A24" s="5">
        <v>4</v>
      </c>
      <c r="B24" s="5" t="s">
        <v>48</v>
      </c>
      <c r="C24" s="52">
        <v>-125.54</v>
      </c>
      <c r="D24" s="52">
        <v>3.3334999999999999</v>
      </c>
      <c r="E24" s="52">
        <v>43.499000000000002</v>
      </c>
      <c r="F24" s="52">
        <v>24.321000000000002</v>
      </c>
      <c r="G24" s="52">
        <v>407.15</v>
      </c>
      <c r="H24" s="52">
        <v>1.0013000000000001</v>
      </c>
      <c r="J24">
        <f t="shared" si="0"/>
        <v>0.17779999999999999</v>
      </c>
      <c r="K24">
        <f>16.5*0.0254</f>
        <v>0.41909999999999997</v>
      </c>
      <c r="W24" s="2"/>
    </row>
    <row r="25" spans="1:37" x14ac:dyDescent="0.3">
      <c r="A25" s="5"/>
      <c r="B25" s="5" t="s">
        <v>49</v>
      </c>
      <c r="C25" s="52">
        <v>-50.429000000000002</v>
      </c>
      <c r="D25" s="52">
        <v>-42.706000000000003</v>
      </c>
      <c r="E25" s="52">
        <v>-873.52</v>
      </c>
      <c r="F25" s="52">
        <v>-488.07</v>
      </c>
      <c r="G25" s="52">
        <v>-92.688000000000002</v>
      </c>
      <c r="H25" s="52">
        <v>34.773000000000003</v>
      </c>
      <c r="J25">
        <f t="shared" si="0"/>
        <v>0.17779999999999999</v>
      </c>
      <c r="K25">
        <f>16.5*0.0254</f>
        <v>0.41909999999999997</v>
      </c>
      <c r="W25" s="2"/>
    </row>
    <row r="26" spans="1:37" x14ac:dyDescent="0.3">
      <c r="A26" s="5"/>
      <c r="B26" s="5" t="s">
        <v>50</v>
      </c>
      <c r="C26" s="52">
        <v>0.55410999999999999</v>
      </c>
      <c r="D26" s="52">
        <v>-0.39094000000000001</v>
      </c>
      <c r="E26" s="52">
        <v>-127.86</v>
      </c>
      <c r="F26" s="52">
        <v>-0.98538000000000003</v>
      </c>
      <c r="G26" s="52">
        <v>169.17</v>
      </c>
      <c r="H26" s="52">
        <v>1.1968000000000001</v>
      </c>
      <c r="J26">
        <f t="shared" si="0"/>
        <v>0.17779999999999999</v>
      </c>
      <c r="K26">
        <f>16.5*0.0254</f>
        <v>0.41909999999999997</v>
      </c>
    </row>
    <row r="27" spans="1:37" x14ac:dyDescent="0.3">
      <c r="A27" s="5">
        <v>5</v>
      </c>
      <c r="B27" s="5" t="s">
        <v>51</v>
      </c>
      <c r="C27" s="52">
        <v>-126.13</v>
      </c>
      <c r="D27" s="52">
        <v>-3.3153000000000001</v>
      </c>
      <c r="E27" s="52">
        <v>43.651000000000003</v>
      </c>
      <c r="F27" s="52">
        <v>24.408000000000001</v>
      </c>
      <c r="G27" s="52">
        <v>-404.98</v>
      </c>
      <c r="H27" s="52">
        <v>1.46</v>
      </c>
      <c r="J27">
        <f>-7*0.0254</f>
        <v>-0.17779999999999999</v>
      </c>
      <c r="K27">
        <f>-16.5*0.0254</f>
        <v>-0.41909999999999997</v>
      </c>
    </row>
    <row r="28" spans="1:37" x14ac:dyDescent="0.3">
      <c r="A28" s="5"/>
      <c r="B28" s="5" t="s">
        <v>52</v>
      </c>
      <c r="C28" s="52">
        <v>41.984999999999999</v>
      </c>
      <c r="D28" s="52">
        <v>-42.712000000000003</v>
      </c>
      <c r="E28" s="52">
        <v>875.85</v>
      </c>
      <c r="F28" s="52">
        <v>488.71</v>
      </c>
      <c r="G28" s="52">
        <v>-92.594999999999999</v>
      </c>
      <c r="H28" s="52">
        <v>-29.285</v>
      </c>
      <c r="J28">
        <f t="shared" ref="J28:J38" si="1">-7*0.0254</f>
        <v>-0.17779999999999999</v>
      </c>
      <c r="K28">
        <f>-16.5*0.0254</f>
        <v>-0.41909999999999997</v>
      </c>
    </row>
    <row r="29" spans="1:37" x14ac:dyDescent="0.3">
      <c r="A29" s="5"/>
      <c r="B29" s="5" t="s">
        <v>53</v>
      </c>
      <c r="C29" s="52">
        <v>-0.12469</v>
      </c>
      <c r="D29" s="52">
        <v>0.33500999999999997</v>
      </c>
      <c r="E29" s="52">
        <v>-126.42</v>
      </c>
      <c r="F29" s="52">
        <v>-1.0158</v>
      </c>
      <c r="G29" s="52">
        <v>-167.13</v>
      </c>
      <c r="H29" s="52">
        <v>1.2825</v>
      </c>
      <c r="J29">
        <f t="shared" si="1"/>
        <v>-0.17779999999999999</v>
      </c>
      <c r="K29">
        <f>-16.5*0.0254</f>
        <v>-0.41909999999999997</v>
      </c>
    </row>
    <row r="30" spans="1:37" x14ac:dyDescent="0.3">
      <c r="A30" s="5">
        <v>6</v>
      </c>
      <c r="B30" s="5" t="s">
        <v>54</v>
      </c>
      <c r="C30" s="52">
        <v>-124.63</v>
      </c>
      <c r="D30" s="52">
        <v>-2.5236999999999998</v>
      </c>
      <c r="E30" s="52">
        <v>14.997</v>
      </c>
      <c r="F30" s="52">
        <v>8.2083999999999993</v>
      </c>
      <c r="G30" s="52">
        <v>-139.26</v>
      </c>
      <c r="H30" s="52">
        <v>-1.1255999999999999</v>
      </c>
      <c r="J30">
        <f t="shared" si="1"/>
        <v>-0.17779999999999999</v>
      </c>
      <c r="K30">
        <f>-5.5*0.0254</f>
        <v>-0.13969999999999999</v>
      </c>
    </row>
    <row r="31" spans="1:37" x14ac:dyDescent="0.3">
      <c r="A31" s="5"/>
      <c r="B31" s="5" t="s">
        <v>55</v>
      </c>
      <c r="C31" s="52">
        <v>-2551.1</v>
      </c>
      <c r="D31" s="52">
        <v>-206.71</v>
      </c>
      <c r="E31" s="52">
        <v>566.22</v>
      </c>
      <c r="F31" s="52">
        <v>321.77999999999997</v>
      </c>
      <c r="G31" s="52">
        <v>2.7012999999999998</v>
      </c>
      <c r="H31" s="52">
        <v>1435</v>
      </c>
      <c r="J31">
        <f t="shared" si="1"/>
        <v>-0.17779999999999999</v>
      </c>
      <c r="K31">
        <f>-5.5*0.0254</f>
        <v>-0.13969999999999999</v>
      </c>
    </row>
    <row r="32" spans="1:37" x14ac:dyDescent="0.3">
      <c r="A32" s="5"/>
      <c r="B32" s="5" t="s">
        <v>56</v>
      </c>
      <c r="C32" s="52">
        <v>36.082000000000001</v>
      </c>
      <c r="D32" s="52">
        <v>2.1116999999999999</v>
      </c>
      <c r="E32" s="52">
        <v>-123.58</v>
      </c>
      <c r="F32" s="52">
        <v>1.0167999999999999</v>
      </c>
      <c r="G32" s="52">
        <v>-174.63</v>
      </c>
      <c r="H32" s="52">
        <v>-19.614999999999998</v>
      </c>
      <c r="J32">
        <f t="shared" si="1"/>
        <v>-0.17779999999999999</v>
      </c>
      <c r="K32">
        <f>-5.5*0.0254</f>
        <v>-0.13969999999999999</v>
      </c>
    </row>
    <row r="33" spans="1:11" x14ac:dyDescent="0.3">
      <c r="A33" s="5">
        <v>7</v>
      </c>
      <c r="B33" s="5" t="s">
        <v>57</v>
      </c>
      <c r="C33" s="52">
        <v>-124.73</v>
      </c>
      <c r="D33" s="52">
        <v>-2.5562999999999998</v>
      </c>
      <c r="E33" s="52">
        <v>-14.545</v>
      </c>
      <c r="F33" s="52">
        <v>-8.1694999999999993</v>
      </c>
      <c r="G33" s="52">
        <v>135.97999999999999</v>
      </c>
      <c r="H33" s="52">
        <v>-0.97872999999999999</v>
      </c>
      <c r="J33">
        <f t="shared" si="1"/>
        <v>-0.17779999999999999</v>
      </c>
      <c r="K33">
        <f>5.5*0.0254</f>
        <v>0.13969999999999999</v>
      </c>
    </row>
    <row r="34" spans="1:11" x14ac:dyDescent="0.3">
      <c r="A34" s="5"/>
      <c r="B34" s="5" t="s">
        <v>58</v>
      </c>
      <c r="C34" s="52">
        <v>-2557.9</v>
      </c>
      <c r="D34" s="52">
        <v>-207.69</v>
      </c>
      <c r="E34" s="52">
        <v>-571.9</v>
      </c>
      <c r="F34" s="52">
        <v>-324.56</v>
      </c>
      <c r="G34" s="52">
        <v>1.0512999999999999</v>
      </c>
      <c r="H34" s="52">
        <v>1438.5</v>
      </c>
      <c r="J34">
        <f t="shared" si="1"/>
        <v>-0.17779999999999999</v>
      </c>
      <c r="K34">
        <f>5.5*0.0254</f>
        <v>0.13969999999999999</v>
      </c>
    </row>
    <row r="35" spans="1:11" x14ac:dyDescent="0.3">
      <c r="A35" s="5"/>
      <c r="B35" s="5" t="s">
        <v>59</v>
      </c>
      <c r="C35" s="52">
        <v>-34.854999999999997</v>
      </c>
      <c r="D35" s="52">
        <v>-2.0129999999999999</v>
      </c>
      <c r="E35" s="52">
        <v>-122.4</v>
      </c>
      <c r="F35" s="52">
        <v>1.1314</v>
      </c>
      <c r="G35" s="52">
        <v>-173.34</v>
      </c>
      <c r="H35" s="52">
        <v>18.738</v>
      </c>
      <c r="J35">
        <f t="shared" si="1"/>
        <v>-0.17779999999999999</v>
      </c>
      <c r="K35">
        <f>5.5*0.0254</f>
        <v>0.13969999999999999</v>
      </c>
    </row>
    <row r="36" spans="1:11" x14ac:dyDescent="0.3">
      <c r="A36" s="5">
        <v>8</v>
      </c>
      <c r="B36" s="5" t="s">
        <v>60</v>
      </c>
      <c r="C36" s="52">
        <v>-125.56</v>
      </c>
      <c r="D36" s="52">
        <v>-3.3046000000000002</v>
      </c>
      <c r="E36" s="52">
        <v>-43.843000000000004</v>
      </c>
      <c r="F36" s="52">
        <v>-24.324999999999999</v>
      </c>
      <c r="G36" s="52">
        <v>405.47</v>
      </c>
      <c r="H36" s="52">
        <v>1.1200000000000001</v>
      </c>
      <c r="J36">
        <f t="shared" si="1"/>
        <v>-0.17779999999999999</v>
      </c>
      <c r="K36">
        <f>16.5*0.0254</f>
        <v>0.41909999999999997</v>
      </c>
    </row>
    <row r="37" spans="1:11" x14ac:dyDescent="0.3">
      <c r="A37" s="5"/>
      <c r="B37" s="5" t="s">
        <v>61</v>
      </c>
      <c r="C37" s="52">
        <v>45.866</v>
      </c>
      <c r="D37" s="52">
        <v>-42.662999999999997</v>
      </c>
      <c r="E37" s="52">
        <v>-870.15</v>
      </c>
      <c r="F37" s="52">
        <v>-485.92</v>
      </c>
      <c r="G37" s="52">
        <v>88.265000000000001</v>
      </c>
      <c r="H37" s="52">
        <v>-31.663</v>
      </c>
      <c r="J37">
        <f t="shared" si="1"/>
        <v>-0.17779999999999999</v>
      </c>
      <c r="K37">
        <f>16.5*0.0254</f>
        <v>0.41909999999999997</v>
      </c>
    </row>
    <row r="38" spans="1:11" x14ac:dyDescent="0.3">
      <c r="A38" s="5"/>
      <c r="B38" s="5" t="s">
        <v>62</v>
      </c>
      <c r="C38" s="52">
        <v>-1.5132000000000001</v>
      </c>
      <c r="D38" s="52">
        <v>-0.42052</v>
      </c>
      <c r="E38" s="52">
        <v>-128.43</v>
      </c>
      <c r="F38" s="52">
        <v>-1.1869000000000001</v>
      </c>
      <c r="G38" s="52">
        <v>-167.64</v>
      </c>
      <c r="H38" s="52">
        <v>-0.98421000000000003</v>
      </c>
      <c r="J38">
        <f t="shared" si="1"/>
        <v>-0.17779999999999999</v>
      </c>
      <c r="K38">
        <f>16.5*0.0254</f>
        <v>0.41909999999999997</v>
      </c>
    </row>
    <row r="40" spans="1:11" x14ac:dyDescent="0.3">
      <c r="B40" t="s">
        <v>91</v>
      </c>
      <c r="C40" s="2">
        <f t="shared" ref="C40:D42" si="2">C15+C18+C21+C24+C27+C30+C33+C36</f>
        <v>-1000</v>
      </c>
      <c r="D40" s="2">
        <f t="shared" si="2"/>
        <v>0</v>
      </c>
      <c r="E40" s="2">
        <f t="shared" ref="E40:H40" si="3">E15+E18+E21+E24+E27+E30+E33+E36</f>
        <v>-1.0000000000047748E-3</v>
      </c>
      <c r="F40" s="2">
        <f t="shared" si="3"/>
        <v>2.9999999999930083E-4</v>
      </c>
      <c r="G40" s="2">
        <f t="shared" si="3"/>
        <v>-9.9999999999909051E-3</v>
      </c>
      <c r="H40" s="2">
        <f t="shared" si="3"/>
        <v>7.0000000000014495E-5</v>
      </c>
    </row>
    <row r="41" spans="1:11" x14ac:dyDescent="0.3">
      <c r="B41" t="s">
        <v>92</v>
      </c>
      <c r="C41" s="2">
        <f t="shared" si="2"/>
        <v>4.6999999999584929E-2</v>
      </c>
      <c r="D41" s="2">
        <f t="shared" si="2"/>
        <v>-1000.0040000000001</v>
      </c>
      <c r="E41" s="2">
        <f t="shared" ref="E41:H41" si="4">E16+E19+E22+E25+E28+E31+E34+E37</f>
        <v>-9.9999999999909051E-3</v>
      </c>
      <c r="F41" s="2">
        <f t="shared" si="4"/>
        <v>0</v>
      </c>
      <c r="G41" s="2">
        <f t="shared" si="4"/>
        <v>-6.9999999999481588E-4</v>
      </c>
      <c r="H41" s="2">
        <f t="shared" si="4"/>
        <v>3.8000000000021572E-2</v>
      </c>
    </row>
    <row r="42" spans="1:11" x14ac:dyDescent="0.3">
      <c r="B42" t="s">
        <v>93</v>
      </c>
      <c r="C42" s="2">
        <f t="shared" si="2"/>
        <v>-8.2999999999588958E-4</v>
      </c>
      <c r="D42" s="2">
        <f t="shared" si="2"/>
        <v>-3.0000000000418581E-5</v>
      </c>
      <c r="E42" s="2">
        <f t="shared" ref="E42:H42" si="5">E17+E20+E23+E26+E29+E32+E35+E38</f>
        <v>-999.99</v>
      </c>
      <c r="F42" s="2">
        <f t="shared" si="5"/>
        <v>-8.0000000000080007E-5</v>
      </c>
      <c r="G42" s="2">
        <f t="shared" si="5"/>
        <v>9.9999999999056399E-3</v>
      </c>
      <c r="H42" s="2">
        <f t="shared" si="5"/>
        <v>-5.0999999999756795E-4</v>
      </c>
    </row>
    <row r="43" spans="1:11" x14ac:dyDescent="0.3">
      <c r="B43" t="s">
        <v>94</v>
      </c>
      <c r="C43" s="2">
        <f>C16*$K16+C19*$K19+C22*$K22+C25*$K25+C28*$K28+C31*$K31+C34*$K34+C37*$K37</f>
        <v>1.1315700000039897E-2</v>
      </c>
      <c r="D43" s="2">
        <f>D16*$K16+D19*$K19+D22*$K22+D25*$K25+D28*$K28+D31*$K31+D34*$K34+D37*$K37</f>
        <v>8.1026000000044007E-3</v>
      </c>
      <c r="E43" s="2">
        <f t="shared" ref="E43:H43" si="6">E16*$K16+E19*$K19+E22*$K22+E25*$K25+E28*$K28+E31*$K31+E34*$K34+E37*$K37</f>
        <v>-1785.2053449999999</v>
      </c>
      <c r="F43" s="2">
        <f t="shared" si="6"/>
        <v>-999.96421800000007</v>
      </c>
      <c r="G43" s="2">
        <f t="shared" si="6"/>
        <v>-2.0354290000000219E-2</v>
      </c>
      <c r="H43" s="2">
        <f t="shared" si="6"/>
        <v>-7.5437999999774519E-3</v>
      </c>
    </row>
    <row r="44" spans="1:11" x14ac:dyDescent="0.3">
      <c r="B44" t="s">
        <v>95</v>
      </c>
      <c r="C44" s="2">
        <f>(C15*$K15+C18*$K18+C21*$K21+C24*$K24+C27*$K27+C30*$K30+C33*$K33+C36*$K36)+(C17*$J17+C20*$J20+C23*$J23+C26*$J26+C29*$J29+C32*$J32+C35*$J35+C38*$J38)</f>
        <v>-3.5645089999999879E-2</v>
      </c>
      <c r="D44" s="2">
        <f>(D15*$K15+D18*$K18+D21*$K21+D24*$K24+D27*$K27+D30*$K30+D33*$K33+D36*$K36)+(D17*$J17+D20*$J20+D23*$J23+D26*$J26+D29*$J29+D32*$J32+D35*$J35+D38*$J38)</f>
        <v>3.3350199999999941E-4</v>
      </c>
      <c r="E44" s="2">
        <f t="shared" ref="E44:H44" si="7">(E15*$K15+E18*$K18+E21*$K21+E24*$K24+E27*$K27+E30*$K30+E33*$K33+E36*$K36)+(E17*$J17+E20*$J20+E23*$J23+E26*$J26+E29*$J29+E32*$J32+E35*$J35+E38*$J38)</f>
        <v>-9.2976700000019008E-2</v>
      </c>
      <c r="F44" s="2">
        <f t="shared" si="7"/>
        <v>1.5821660000008841E-3</v>
      </c>
      <c r="G44" s="2">
        <f t="shared" si="7"/>
        <v>998.49825699999997</v>
      </c>
      <c r="H44" s="2">
        <f t="shared" si="7"/>
        <v>5.7289700000015542E-4</v>
      </c>
    </row>
    <row r="45" spans="1:11" x14ac:dyDescent="0.3">
      <c r="B45" t="s">
        <v>96</v>
      </c>
      <c r="C45" s="2">
        <f>C16*$J16+C19*$J19+C22*$J22+C25*$J25+C28*$J28+C31*$J31+C34*$J34+C37*$J37</f>
        <v>1785.5289409999998</v>
      </c>
      <c r="D45" s="2">
        <f>D16*$J16+D19*$J19+D22*$J22+D25*$J25+D28*$J28+D31*$J31+D34*$J34+D37*$J37</f>
        <v>-8.0721200000006377E-2</v>
      </c>
      <c r="E45" s="2">
        <f t="shared" ref="E45:H45" si="8">E16*$J16+E19*$J19+E22*$J22+E25*$J25+E28*$J28+E31*$J31+E34*$J34+E37*$J37</f>
        <v>-8.8900000000364798E-3</v>
      </c>
      <c r="F45" s="2">
        <f t="shared" si="8"/>
        <v>-3.5559999999748015E-3</v>
      </c>
      <c r="G45" s="2">
        <f t="shared" si="8"/>
        <v>0.20519898000000225</v>
      </c>
      <c r="H45" s="2">
        <f t="shared" si="8"/>
        <v>-1000.1367347999999</v>
      </c>
    </row>
    <row r="47" spans="1:11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A22" zoomScale="115" zoomScaleNormal="115" workbookViewId="0">
      <selection activeCell="E25" sqref="E25"/>
    </sheetView>
  </sheetViews>
  <sheetFormatPr defaultRowHeight="14.4" x14ac:dyDescent="0.3"/>
  <sheetData>
    <row r="1" spans="1:37" x14ac:dyDescent="0.3">
      <c r="A1" t="s">
        <v>0</v>
      </c>
      <c r="B1" t="s">
        <v>77</v>
      </c>
    </row>
    <row r="2" spans="1:37" x14ac:dyDescent="0.3">
      <c r="A2" t="s">
        <v>2</v>
      </c>
      <c r="B2" t="s">
        <v>78</v>
      </c>
    </row>
    <row r="4" spans="1:37" x14ac:dyDescent="0.3">
      <c r="B4" t="s">
        <v>79</v>
      </c>
    </row>
    <row r="5" spans="1:37" x14ac:dyDescent="0.3">
      <c r="B5" t="s">
        <v>80</v>
      </c>
    </row>
    <row r="6" spans="1:37" x14ac:dyDescent="0.3">
      <c r="B6" t="s">
        <v>98</v>
      </c>
    </row>
    <row r="7" spans="1:37" x14ac:dyDescent="0.3">
      <c r="B7" t="s">
        <v>99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">
      <c r="A15" s="5">
        <v>1</v>
      </c>
      <c r="B15" s="5" t="s">
        <v>39</v>
      </c>
      <c r="C15" s="5">
        <v>-248.13</v>
      </c>
      <c r="D15" s="5">
        <v>11.06</v>
      </c>
      <c r="E15" s="5">
        <v>-47.015999999999998</v>
      </c>
      <c r="F15" s="5">
        <v>-26.655000000000001</v>
      </c>
      <c r="G15" s="5">
        <v>-504.61</v>
      </c>
      <c r="H15" s="41">
        <v>-6.2865000000000004E-2</v>
      </c>
      <c r="J15">
        <f>7*0.0254</f>
        <v>0.17779999999999999</v>
      </c>
      <c r="K15">
        <f>-16.5*0.0254</f>
        <v>-0.41909999999999997</v>
      </c>
      <c r="M15" s="5" t="s">
        <v>21</v>
      </c>
      <c r="N15" s="5">
        <v>-248.13</v>
      </c>
      <c r="O15" s="5">
        <v>2510.5</v>
      </c>
      <c r="P15" s="5">
        <v>-100.86</v>
      </c>
      <c r="Q15" s="5">
        <v>-250.48</v>
      </c>
      <c r="R15" s="5">
        <v>2509.1999999999998</v>
      </c>
      <c r="S15" s="5">
        <v>102.85</v>
      </c>
      <c r="T15" s="5">
        <v>-250.96</v>
      </c>
      <c r="U15" s="5">
        <v>-2510.5</v>
      </c>
      <c r="V15" s="5">
        <v>101.54</v>
      </c>
      <c r="W15" s="5">
        <v>-250.42</v>
      </c>
      <c r="X15" s="5">
        <v>-2509.1999999999998</v>
      </c>
      <c r="Y15" s="5">
        <v>-103.54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">
      <c r="A16" s="5"/>
      <c r="B16" s="5" t="s">
        <v>40</v>
      </c>
      <c r="C16" s="5">
        <v>2510.5</v>
      </c>
      <c r="D16" s="5">
        <v>-250.06</v>
      </c>
      <c r="E16" s="5">
        <v>1067.0999999999999</v>
      </c>
      <c r="F16" s="5">
        <v>597.92999999999995</v>
      </c>
      <c r="G16" s="5">
        <v>98.227000000000004</v>
      </c>
      <c r="H16" s="5">
        <v>-1406.4</v>
      </c>
      <c r="J16">
        <f t="shared" ref="J16:J20" si="0">7*0.0254</f>
        <v>0.17779999999999999</v>
      </c>
      <c r="K16">
        <f>-16.5*0.0254</f>
        <v>-0.41909999999999997</v>
      </c>
      <c r="M16" s="5" t="s">
        <v>22</v>
      </c>
      <c r="N16" s="5">
        <v>11.06</v>
      </c>
      <c r="O16" s="5">
        <v>-250.06</v>
      </c>
      <c r="P16" s="5">
        <v>6.0674000000000001</v>
      </c>
      <c r="Q16" s="5">
        <v>11.051</v>
      </c>
      <c r="R16" s="5">
        <v>-250.15</v>
      </c>
      <c r="S16" s="5">
        <v>-5.9665999999999997</v>
      </c>
      <c r="T16" s="5">
        <v>-11.019</v>
      </c>
      <c r="U16" s="5">
        <v>-249.94</v>
      </c>
      <c r="V16" s="5">
        <v>5.9752999999999998</v>
      </c>
      <c r="W16" s="5">
        <v>-11.090999999999999</v>
      </c>
      <c r="X16" s="5">
        <v>-249.84</v>
      </c>
      <c r="Y16" s="5">
        <v>-6.0761000000000003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">
      <c r="A17" s="5"/>
      <c r="B17" s="5" t="s">
        <v>41</v>
      </c>
      <c r="C17" s="5">
        <v>-100.86</v>
      </c>
      <c r="D17" s="5">
        <v>6.0674000000000001</v>
      </c>
      <c r="E17" s="5">
        <v>-246.98</v>
      </c>
      <c r="F17" s="5">
        <v>-0.21023</v>
      </c>
      <c r="G17" s="5">
        <v>208.36</v>
      </c>
      <c r="H17" s="5">
        <v>55.491</v>
      </c>
      <c r="J17">
        <f t="shared" si="0"/>
        <v>0.17779999999999999</v>
      </c>
      <c r="K17">
        <f>-16.5*0.0254</f>
        <v>-0.41909999999999997</v>
      </c>
      <c r="M17" s="5" t="s">
        <v>23</v>
      </c>
      <c r="N17" s="5">
        <v>-47.015999999999998</v>
      </c>
      <c r="O17" s="5">
        <v>1067.0999999999999</v>
      </c>
      <c r="P17" s="5">
        <v>-246.98</v>
      </c>
      <c r="Q17" s="5">
        <v>47.756</v>
      </c>
      <c r="R17" s="5">
        <v>-1067.0999999999999</v>
      </c>
      <c r="S17" s="5">
        <v>-251.72</v>
      </c>
      <c r="T17" s="5">
        <v>47.677</v>
      </c>
      <c r="U17" s="5">
        <v>1063.4000000000001</v>
      </c>
      <c r="V17" s="5">
        <v>-248.75</v>
      </c>
      <c r="W17" s="5">
        <v>-48.417000000000002</v>
      </c>
      <c r="X17" s="5">
        <v>-1063.4000000000001</v>
      </c>
      <c r="Y17" s="5">
        <v>-252.54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">
      <c r="A18" s="5">
        <v>2</v>
      </c>
      <c r="B18" s="5" t="s">
        <v>42</v>
      </c>
      <c r="C18" s="5">
        <v>-250.48</v>
      </c>
      <c r="D18" s="5">
        <v>11.051</v>
      </c>
      <c r="E18" s="5">
        <v>47.756</v>
      </c>
      <c r="F18" s="5">
        <v>26.672999999999998</v>
      </c>
      <c r="G18" s="5">
        <v>507.71</v>
      </c>
      <c r="H18" s="5">
        <v>-0.1129</v>
      </c>
      <c r="J18">
        <f t="shared" si="0"/>
        <v>0.17779999999999999</v>
      </c>
      <c r="K18">
        <f>16.5*0.0254</f>
        <v>0.41909999999999997</v>
      </c>
      <c r="M18" s="5" t="s">
        <v>25</v>
      </c>
      <c r="N18" s="5">
        <v>-26.655000000000001</v>
      </c>
      <c r="O18" s="5">
        <v>597.92999999999995</v>
      </c>
      <c r="P18" s="5">
        <v>-0.21023</v>
      </c>
      <c r="Q18" s="5">
        <v>26.672999999999998</v>
      </c>
      <c r="R18" s="5">
        <v>-597.92999999999995</v>
      </c>
      <c r="S18" s="5">
        <v>0.16411999999999999</v>
      </c>
      <c r="T18" s="5">
        <v>26.632000000000001</v>
      </c>
      <c r="U18" s="5">
        <v>595.49</v>
      </c>
      <c r="V18" s="5">
        <v>0.12342</v>
      </c>
      <c r="W18" s="5">
        <v>-26.65</v>
      </c>
      <c r="X18" s="5">
        <v>-595.49</v>
      </c>
      <c r="Y18" s="41">
        <v>-7.7314999999999995E-2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">
      <c r="A19" s="5"/>
      <c r="B19" s="5" t="s">
        <v>43</v>
      </c>
      <c r="C19" s="5">
        <v>2509.1999999999998</v>
      </c>
      <c r="D19" s="5">
        <v>-250.15</v>
      </c>
      <c r="E19" s="5">
        <v>-1067.0999999999999</v>
      </c>
      <c r="F19" s="5">
        <v>-597.92999999999995</v>
      </c>
      <c r="G19" s="5">
        <v>-97.525000000000006</v>
      </c>
      <c r="H19" s="5">
        <v>-1405.4</v>
      </c>
      <c r="J19">
        <f t="shared" si="0"/>
        <v>0.17779999999999999</v>
      </c>
      <c r="K19">
        <f>16.5*0.0254</f>
        <v>0.41909999999999997</v>
      </c>
      <c r="M19" s="5" t="s">
        <v>26</v>
      </c>
      <c r="N19" s="5">
        <v>-504.61</v>
      </c>
      <c r="O19" s="5">
        <v>98.227000000000004</v>
      </c>
      <c r="P19" s="5">
        <v>208.36</v>
      </c>
      <c r="Q19" s="5">
        <v>507.71</v>
      </c>
      <c r="R19" s="5">
        <v>-97.525000000000006</v>
      </c>
      <c r="S19" s="5">
        <v>212.29</v>
      </c>
      <c r="T19" s="5">
        <v>-508.87</v>
      </c>
      <c r="U19" s="5">
        <v>-98.203000000000003</v>
      </c>
      <c r="V19" s="5">
        <v>-210.02</v>
      </c>
      <c r="W19" s="5">
        <v>505.77</v>
      </c>
      <c r="X19" s="5">
        <v>97.501999999999995</v>
      </c>
      <c r="Y19" s="5">
        <v>-210.63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">
      <c r="A20" s="5"/>
      <c r="B20" s="5" t="s">
        <v>44</v>
      </c>
      <c r="C20" s="5">
        <v>102.85</v>
      </c>
      <c r="D20" s="5">
        <v>-5.9665999999999997</v>
      </c>
      <c r="E20" s="5">
        <v>-251.72</v>
      </c>
      <c r="F20" s="5">
        <v>0.16411999999999999</v>
      </c>
      <c r="G20" s="5">
        <v>212.29</v>
      </c>
      <c r="H20" s="5">
        <v>-55.281999999999996</v>
      </c>
      <c r="J20">
        <f t="shared" si="0"/>
        <v>0.17779999999999999</v>
      </c>
      <c r="K20">
        <f>16.5*0.0254</f>
        <v>0.41909999999999997</v>
      </c>
      <c r="M20" s="5" t="s">
        <v>27</v>
      </c>
      <c r="N20" s="41">
        <v>-6.2865000000000004E-2</v>
      </c>
      <c r="O20" s="5">
        <v>-1406.4</v>
      </c>
      <c r="P20" s="5">
        <v>55.491</v>
      </c>
      <c r="Q20" s="5">
        <v>-0.1129</v>
      </c>
      <c r="R20" s="5">
        <v>-1405.4</v>
      </c>
      <c r="S20" s="5">
        <v>-55.281999999999996</v>
      </c>
      <c r="T20" s="5">
        <v>0.14951999999999999</v>
      </c>
      <c r="U20" s="5">
        <v>1406.4</v>
      </c>
      <c r="V20" s="5">
        <v>-55.215000000000003</v>
      </c>
      <c r="W20" s="41">
        <v>2.6245000000000001E-2</v>
      </c>
      <c r="X20" s="5">
        <v>1405.5</v>
      </c>
      <c r="Y20" s="5">
        <v>55.006999999999998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">
      <c r="A21" s="5">
        <v>3</v>
      </c>
      <c r="B21" s="5" t="s">
        <v>45</v>
      </c>
      <c r="C21" s="5">
        <v>-250.96</v>
      </c>
      <c r="D21" s="5">
        <v>-11.019</v>
      </c>
      <c r="E21" s="5">
        <v>47.677</v>
      </c>
      <c r="F21" s="5">
        <v>26.632000000000001</v>
      </c>
      <c r="G21" s="5">
        <v>-508.87</v>
      </c>
      <c r="H21" s="5">
        <v>0.14951999999999999</v>
      </c>
      <c r="J21">
        <f t="shared" ref="J21:J26" si="1">-7*0.0254</f>
        <v>-0.17779999999999999</v>
      </c>
      <c r="K21">
        <f>-16.5*0.0254</f>
        <v>-0.41909999999999997</v>
      </c>
      <c r="W21" s="2"/>
    </row>
    <row r="22" spans="1:37" x14ac:dyDescent="0.3">
      <c r="A22" s="5"/>
      <c r="B22" s="5" t="s">
        <v>46</v>
      </c>
      <c r="C22" s="5">
        <v>-2510.5</v>
      </c>
      <c r="D22" s="5">
        <v>-249.94</v>
      </c>
      <c r="E22" s="5">
        <v>1063.4000000000001</v>
      </c>
      <c r="F22" s="5">
        <v>595.49</v>
      </c>
      <c r="G22" s="5">
        <v>-98.203000000000003</v>
      </c>
      <c r="H22" s="5">
        <v>1406.4</v>
      </c>
      <c r="J22">
        <f t="shared" si="1"/>
        <v>-0.17779999999999999</v>
      </c>
      <c r="K22">
        <f>-16.5*0.0254</f>
        <v>-0.41909999999999997</v>
      </c>
      <c r="W22" s="2"/>
    </row>
    <row r="23" spans="1:37" x14ac:dyDescent="0.3">
      <c r="A23" s="5"/>
      <c r="B23" s="5" t="s">
        <v>47</v>
      </c>
      <c r="C23" s="5">
        <v>101.54</v>
      </c>
      <c r="D23" s="5">
        <v>5.9752999999999998</v>
      </c>
      <c r="E23" s="5">
        <v>-248.75</v>
      </c>
      <c r="F23" s="5">
        <v>0.12342</v>
      </c>
      <c r="G23" s="5">
        <v>-210.02</v>
      </c>
      <c r="H23" s="5">
        <v>-55.215000000000003</v>
      </c>
      <c r="J23">
        <f t="shared" si="1"/>
        <v>-0.17779999999999999</v>
      </c>
      <c r="K23">
        <f>-16.5*0.0254</f>
        <v>-0.41909999999999997</v>
      </c>
      <c r="W23" s="2"/>
    </row>
    <row r="24" spans="1:37" x14ac:dyDescent="0.3">
      <c r="A24" s="5">
        <v>4</v>
      </c>
      <c r="B24" s="5" t="s">
        <v>48</v>
      </c>
      <c r="C24" s="5">
        <v>-250.42</v>
      </c>
      <c r="D24" s="5">
        <v>-11.090999999999999</v>
      </c>
      <c r="E24" s="5">
        <v>-48.417000000000002</v>
      </c>
      <c r="F24" s="5">
        <v>-26.65</v>
      </c>
      <c r="G24" s="5">
        <v>505.77</v>
      </c>
      <c r="H24" s="41">
        <v>2.6245000000000001E-2</v>
      </c>
      <c r="J24">
        <f t="shared" si="1"/>
        <v>-0.17779999999999999</v>
      </c>
      <c r="K24">
        <f>16.5*0.0254</f>
        <v>0.41909999999999997</v>
      </c>
      <c r="W24" s="2"/>
    </row>
    <row r="25" spans="1:37" x14ac:dyDescent="0.3">
      <c r="A25" s="5"/>
      <c r="B25" s="5" t="s">
        <v>49</v>
      </c>
      <c r="C25" s="5">
        <v>-2509.1999999999998</v>
      </c>
      <c r="D25" s="5">
        <v>-249.84</v>
      </c>
      <c r="E25" s="5">
        <v>-1063.4000000000001</v>
      </c>
      <c r="F25" s="5">
        <v>-595.49</v>
      </c>
      <c r="G25" s="5">
        <v>97.501999999999995</v>
      </c>
      <c r="H25" s="5">
        <v>1405.5</v>
      </c>
      <c r="J25">
        <f t="shared" si="1"/>
        <v>-0.17779999999999999</v>
      </c>
      <c r="K25">
        <f>16.5*0.0254</f>
        <v>0.41909999999999997</v>
      </c>
      <c r="W25" s="2"/>
    </row>
    <row r="26" spans="1:37" x14ac:dyDescent="0.3">
      <c r="A26" s="5"/>
      <c r="B26" s="5" t="s">
        <v>50</v>
      </c>
      <c r="C26" s="5">
        <v>-103.54</v>
      </c>
      <c r="D26" s="5">
        <v>-6.0761000000000003</v>
      </c>
      <c r="E26" s="5">
        <v>-252.54</v>
      </c>
      <c r="F26" s="41">
        <v>-7.7314999999999995E-2</v>
      </c>
      <c r="G26" s="5">
        <v>-210.63</v>
      </c>
      <c r="H26" s="5">
        <v>55.006999999999998</v>
      </c>
      <c r="J26">
        <f t="shared" si="1"/>
        <v>-0.17779999999999999</v>
      </c>
      <c r="K26">
        <f>16.5*0.0254</f>
        <v>0.41909999999999997</v>
      </c>
    </row>
    <row r="27" spans="1:37" x14ac:dyDescent="0.3">
      <c r="A27" s="5"/>
      <c r="B27" s="5"/>
      <c r="C27" s="5"/>
      <c r="D27" s="5"/>
      <c r="E27" s="5"/>
      <c r="F27" s="5"/>
      <c r="G27" s="5"/>
      <c r="H27" s="5"/>
    </row>
    <row r="28" spans="1:37" x14ac:dyDescent="0.3">
      <c r="A28" s="5"/>
      <c r="B28" s="5"/>
      <c r="C28" s="5"/>
      <c r="D28" s="5"/>
      <c r="E28" s="5"/>
      <c r="F28" s="5"/>
      <c r="G28" s="5"/>
      <c r="H28" s="5"/>
    </row>
    <row r="29" spans="1:37" x14ac:dyDescent="0.3">
      <c r="A29" s="5"/>
      <c r="B29" s="5"/>
      <c r="C29" s="5"/>
      <c r="D29" s="5"/>
      <c r="E29" s="5"/>
      <c r="F29" s="5"/>
      <c r="G29" s="5"/>
      <c r="H29" s="5"/>
    </row>
    <row r="30" spans="1:37" x14ac:dyDescent="0.3">
      <c r="A30" s="5"/>
      <c r="B30" s="5"/>
      <c r="C30" s="5"/>
      <c r="D30" s="5"/>
      <c r="E30" s="5"/>
      <c r="F30" s="5"/>
      <c r="G30" s="5"/>
      <c r="H30" s="5"/>
    </row>
    <row r="31" spans="1:37" x14ac:dyDescent="0.3">
      <c r="A31" s="5"/>
      <c r="B31" s="5"/>
      <c r="C31" s="5"/>
      <c r="D31" s="5"/>
      <c r="E31" s="5"/>
      <c r="F31" s="5"/>
      <c r="G31" s="5"/>
      <c r="H31" s="5"/>
    </row>
    <row r="32" spans="1:37" x14ac:dyDescent="0.3">
      <c r="A32" s="5"/>
      <c r="B32" s="5"/>
      <c r="C32" s="5"/>
      <c r="D32" s="5"/>
      <c r="E32" s="5"/>
      <c r="F32" s="5"/>
      <c r="G32" s="5"/>
      <c r="H32" s="5"/>
    </row>
    <row r="33" spans="1:8" x14ac:dyDescent="0.3">
      <c r="A33" s="5"/>
      <c r="B33" s="5"/>
      <c r="C33" s="5"/>
      <c r="D33" s="5"/>
      <c r="E33" s="5"/>
      <c r="F33" s="5"/>
      <c r="G33" s="5"/>
      <c r="H33" s="5"/>
    </row>
    <row r="34" spans="1:8" x14ac:dyDescent="0.3">
      <c r="A34" s="5"/>
      <c r="B34" s="5"/>
      <c r="C34" s="5"/>
      <c r="D34" s="5"/>
      <c r="E34" s="5"/>
      <c r="F34" s="5"/>
      <c r="G34" s="5"/>
      <c r="H34" s="5"/>
    </row>
    <row r="35" spans="1:8" x14ac:dyDescent="0.3">
      <c r="A35" s="5"/>
      <c r="B35" s="5"/>
      <c r="C35" s="5"/>
      <c r="D35" s="5"/>
      <c r="E35" s="5"/>
      <c r="F35" s="5"/>
      <c r="G35" s="5"/>
      <c r="H35" s="5"/>
    </row>
    <row r="36" spans="1:8" x14ac:dyDescent="0.3">
      <c r="A36" s="5"/>
      <c r="B36" s="5"/>
      <c r="C36" s="5"/>
      <c r="D36" s="5"/>
      <c r="E36" s="5"/>
      <c r="F36" s="5"/>
      <c r="G36" s="5"/>
      <c r="H36" s="5"/>
    </row>
    <row r="37" spans="1:8" x14ac:dyDescent="0.3">
      <c r="A37" s="5"/>
      <c r="B37" s="5"/>
      <c r="C37" s="5"/>
      <c r="D37" s="5"/>
      <c r="E37" s="5"/>
      <c r="F37" s="5"/>
      <c r="G37" s="5"/>
      <c r="H37" s="5"/>
    </row>
    <row r="38" spans="1:8" x14ac:dyDescent="0.3">
      <c r="A38" s="5"/>
      <c r="B38" s="5"/>
      <c r="C38" s="5"/>
      <c r="D38" s="5"/>
      <c r="E38" s="5"/>
      <c r="F38" s="5"/>
      <c r="G38" s="5"/>
      <c r="H38" s="5"/>
    </row>
    <row r="40" spans="1:8" x14ac:dyDescent="0.3">
      <c r="B40" t="s">
        <v>91</v>
      </c>
      <c r="C40" s="2">
        <f t="shared" ref="C40:D42" si="2">C15+C18+C21+C24+C27+C30+C33+C36</f>
        <v>-999.99</v>
      </c>
      <c r="D40" s="2">
        <f t="shared" si="2"/>
        <v>1.0000000000012221E-3</v>
      </c>
      <c r="E40" s="2">
        <f t="shared" ref="E40:H42" si="3">E15+E18+E21+E24+E27+E30+E33+E36</f>
        <v>0</v>
      </c>
      <c r="F40" s="2">
        <f t="shared" si="3"/>
        <v>0</v>
      </c>
      <c r="G40" s="2">
        <f t="shared" si="3"/>
        <v>-5.6843418860808015E-14</v>
      </c>
      <c r="H40" s="2">
        <f t="shared" si="3"/>
        <v>-1.7347234759768071E-17</v>
      </c>
    </row>
    <row r="41" spans="1:8" x14ac:dyDescent="0.3">
      <c r="B41" t="s">
        <v>92</v>
      </c>
      <c r="C41" s="2">
        <f t="shared" si="2"/>
        <v>0</v>
      </c>
      <c r="D41" s="2">
        <f t="shared" si="2"/>
        <v>-999.99000000000012</v>
      </c>
      <c r="E41" s="2">
        <f t="shared" si="3"/>
        <v>0</v>
      </c>
      <c r="F41" s="2">
        <f t="shared" si="3"/>
        <v>0</v>
      </c>
      <c r="G41" s="2">
        <f t="shared" si="3"/>
        <v>9.9999999999056399E-4</v>
      </c>
      <c r="H41" s="2">
        <f t="shared" si="3"/>
        <v>9.9999999999909051E-2</v>
      </c>
    </row>
    <row r="42" spans="1:8" x14ac:dyDescent="0.3">
      <c r="B42" t="s">
        <v>93</v>
      </c>
      <c r="C42" s="2">
        <f t="shared" si="2"/>
        <v>-1.0000000000005116E-2</v>
      </c>
      <c r="D42" s="2">
        <f t="shared" si="2"/>
        <v>0</v>
      </c>
      <c r="E42" s="2">
        <f t="shared" si="3"/>
        <v>-999.99</v>
      </c>
      <c r="F42" s="2">
        <f t="shared" si="3"/>
        <v>-5.0000000000050004E-6</v>
      </c>
      <c r="G42" s="2">
        <f t="shared" si="3"/>
        <v>-2.8421709430404007E-14</v>
      </c>
      <c r="H42" s="2">
        <f t="shared" si="3"/>
        <v>9.9999999999766942E-4</v>
      </c>
    </row>
    <row r="43" spans="1:8" x14ac:dyDescent="0.3">
      <c r="B43" t="s">
        <v>94</v>
      </c>
      <c r="C43" s="2">
        <f>C16*$K16+C19*$K19+C22*$K22+C25*$K25+C28*$K28+C31*$K31+C34*$K34+C37*$K37</f>
        <v>0</v>
      </c>
      <c r="D43" s="2">
        <f>D16*$K16+D19*$K19+D22*$K22+D25*$K25+D28*$K28+D31*$K31+D34*$K34+D37*$K37</f>
        <v>4.191000000005829E-3</v>
      </c>
      <c r="E43" s="2">
        <f t="shared" ref="E43:H43" si="4">E16*$K16+E19*$K19+E22*$K22+E25*$K25+E28*$K28+E31*$K31+E34*$K34+E37*$K37</f>
        <v>-1785.7850999999998</v>
      </c>
      <c r="F43" s="2">
        <f t="shared" si="4"/>
        <v>-1000.3246439999998</v>
      </c>
      <c r="G43" s="2">
        <f t="shared" si="4"/>
        <v>-1.9697700000001817E-2</v>
      </c>
      <c r="H43" s="2">
        <f t="shared" si="4"/>
        <v>4.1909999999916181E-2</v>
      </c>
    </row>
    <row r="44" spans="1:8" x14ac:dyDescent="0.3">
      <c r="B44" t="s">
        <v>95</v>
      </c>
      <c r="C44" s="2">
        <f>(C15*$K15+C18*$K18+C21*$K21+C24*$K24+C27*$K27+C30*$K30+C33*$K33+C36*$K36)+(C17*$J17+C20*$J20+C23*$J23+C26*$J26+C29*$J29+C32*$J32+C35*$J35+C38*$J38)</f>
        <v>-4.9148999999989229E-2</v>
      </c>
      <c r="D44" s="2">
        <f>(D15*$K15+D18*$K18+D21*$K21+D24*$K24+D27*$K27+D30*$K30+D33*$K33+D36*$K36)+(D17*$J17+D20*$J20+D23*$J23+D26*$J26+D29*$J29+D32*$J32+D35*$J35+D38*$J38)</f>
        <v>1.8973800000012808E-3</v>
      </c>
      <c r="E44" s="2">
        <f t="shared" ref="E44:H44" si="5">(E15*$K15+E18*$K18+E21*$K21+E24*$K24+E27*$K27+E30*$K30+E33*$K33+E36*$K36)+(E17*$J17+E20*$J20+E23*$J23+E26*$J26+E29*$J29+E32*$J32+E35*$J35+E38*$J38)</f>
        <v>-9.3548200000011406E-2</v>
      </c>
      <c r="F44" s="2">
        <f t="shared" si="5"/>
        <v>2.8827729999980345E-3</v>
      </c>
      <c r="G44" s="2">
        <f t="shared" si="5"/>
        <v>999.08207599999992</v>
      </c>
      <c r="H44" s="2">
        <f t="shared" si="5"/>
        <v>1.5083790000000735E-3</v>
      </c>
    </row>
    <row r="45" spans="1:8" x14ac:dyDescent="0.3">
      <c r="B45" t="s">
        <v>96</v>
      </c>
      <c r="C45" s="2">
        <f>C16*$J16+C19*$J19+C22*$J22+C25*$J25+C28*$J28+C31*$J31+C34*$J34+C37*$J37</f>
        <v>1785.0053199999998</v>
      </c>
      <c r="D45" s="2">
        <f>D16*$J16+D19*$J19+D22*$J22+D25*$J25+D28*$J28+D31*$J31+D34*$J34+D37*$J37</f>
        <v>-7.6454000000005351E-2</v>
      </c>
      <c r="E45" s="2">
        <f t="shared" ref="E45:H45" si="6">E16*$J16+E19*$J19+E22*$J22+E25*$J25+E28*$J28+E31*$J31+E34*$J34+E37*$J37</f>
        <v>0</v>
      </c>
      <c r="F45" s="2">
        <f t="shared" si="6"/>
        <v>0</v>
      </c>
      <c r="G45" s="2">
        <f t="shared" si="6"/>
        <v>0.24945340000000016</v>
      </c>
      <c r="H45" s="2">
        <f t="shared" si="6"/>
        <v>-999.8938599999999</v>
      </c>
    </row>
    <row r="47" spans="1:8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115" zoomScaleNormal="115" workbookViewId="0">
      <selection activeCell="V37" sqref="V37"/>
    </sheetView>
  </sheetViews>
  <sheetFormatPr defaultRowHeight="14.4" x14ac:dyDescent="0.3"/>
  <cols>
    <col min="8" max="8" width="10.44140625" customWidth="1"/>
  </cols>
  <sheetData>
    <row r="1" spans="1:37" x14ac:dyDescent="0.3">
      <c r="A1" t="s">
        <v>0</v>
      </c>
      <c r="B1" t="s">
        <v>100</v>
      </c>
    </row>
    <row r="2" spans="1:37" x14ac:dyDescent="0.3">
      <c r="A2" t="s">
        <v>2</v>
      </c>
      <c r="B2" t="s">
        <v>101</v>
      </c>
    </row>
    <row r="4" spans="1:37" x14ac:dyDescent="0.3">
      <c r="B4" t="s">
        <v>79</v>
      </c>
    </row>
    <row r="5" spans="1:37" x14ac:dyDescent="0.3">
      <c r="B5" t="s">
        <v>102</v>
      </c>
    </row>
    <row r="6" spans="1:37" x14ac:dyDescent="0.3">
      <c r="B6" t="s">
        <v>98</v>
      </c>
    </row>
    <row r="7" spans="1:37" x14ac:dyDescent="0.3">
      <c r="B7" t="s">
        <v>99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">
      <c r="A15" s="5">
        <v>1</v>
      </c>
      <c r="B15" s="5" t="s">
        <v>39</v>
      </c>
      <c r="C15" s="7">
        <v>-248.34</v>
      </c>
      <c r="D15" s="7">
        <v>8.5696999999999992</v>
      </c>
      <c r="E15" s="7">
        <v>62.948999999999998</v>
      </c>
      <c r="F15" s="7">
        <v>35.173000000000002</v>
      </c>
      <c r="G15" s="7">
        <v>650.32000000000005</v>
      </c>
      <c r="H15" s="7">
        <v>-1.0497000000000001</v>
      </c>
      <c r="J15">
        <f>7*0.0254</f>
        <v>0.17779999999999999</v>
      </c>
      <c r="K15">
        <f>-10.5*0.0254</f>
        <v>-0.26669999999999999</v>
      </c>
      <c r="M15" s="5" t="s">
        <v>21</v>
      </c>
      <c r="N15" s="7">
        <v>-248.34</v>
      </c>
      <c r="O15" s="7">
        <v>2529.6</v>
      </c>
      <c r="P15" s="7">
        <v>88.305000000000007</v>
      </c>
      <c r="Q15" s="7">
        <v>-249</v>
      </c>
      <c r="R15" s="7">
        <v>2491.1999999999998</v>
      </c>
      <c r="S15" s="7">
        <v>-87.486000000000004</v>
      </c>
      <c r="T15" s="7">
        <v>-252.32</v>
      </c>
      <c r="U15" s="7">
        <v>-2529.6</v>
      </c>
      <c r="V15" s="7">
        <v>-87.885000000000005</v>
      </c>
      <c r="W15" s="7">
        <v>-250.33</v>
      </c>
      <c r="X15" s="7">
        <v>-2491.1999999999998</v>
      </c>
      <c r="Y15" s="7">
        <v>87.066000000000003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">
      <c r="A16" s="5"/>
      <c r="B16" s="5" t="s">
        <v>40</v>
      </c>
      <c r="C16" s="7">
        <v>2529.6</v>
      </c>
      <c r="D16" s="7">
        <v>-250.54</v>
      </c>
      <c r="E16" s="7">
        <v>-1680.4</v>
      </c>
      <c r="F16" s="7">
        <v>-940.9</v>
      </c>
      <c r="G16" s="7">
        <v>-74.504999999999995</v>
      </c>
      <c r="H16" s="7">
        <v>-1416.5</v>
      </c>
      <c r="J16">
        <f t="shared" ref="J16:J20" si="0">7*0.0254</f>
        <v>0.17779999999999999</v>
      </c>
      <c r="K16">
        <f t="shared" ref="K16:K17" si="1">-10.5*0.0254</f>
        <v>-0.26669999999999999</v>
      </c>
      <c r="M16" s="5" t="s">
        <v>22</v>
      </c>
      <c r="N16" s="7">
        <v>8.5696999999999992</v>
      </c>
      <c r="O16" s="7">
        <v>-250.54</v>
      </c>
      <c r="P16" s="7">
        <v>-5.1707999999999998</v>
      </c>
      <c r="Q16" s="7">
        <v>8.5986999999999991</v>
      </c>
      <c r="R16" s="7">
        <v>-249.58</v>
      </c>
      <c r="S16" s="7">
        <v>5.1783999999999999</v>
      </c>
      <c r="T16" s="7">
        <v>-8.5742999999999991</v>
      </c>
      <c r="U16" s="7">
        <v>-249.53</v>
      </c>
      <c r="V16" s="7">
        <v>-5.2394999999999996</v>
      </c>
      <c r="W16" s="7">
        <v>-8.5942000000000007</v>
      </c>
      <c r="X16" s="7">
        <v>-250.34</v>
      </c>
      <c r="Y16" s="7">
        <v>5.2320000000000002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">
      <c r="A17" s="5"/>
      <c r="B17" s="5" t="s">
        <v>41</v>
      </c>
      <c r="C17" s="7">
        <v>88.305000000000007</v>
      </c>
      <c r="D17" s="7">
        <v>-5.1707999999999998</v>
      </c>
      <c r="E17" s="7">
        <v>-250.66</v>
      </c>
      <c r="F17" s="7">
        <v>-0.26007000000000002</v>
      </c>
      <c r="G17" s="7">
        <v>432.19</v>
      </c>
      <c r="H17" s="7">
        <v>-48.834000000000003</v>
      </c>
      <c r="J17">
        <f t="shared" si="0"/>
        <v>0.17779999999999999</v>
      </c>
      <c r="K17">
        <f t="shared" si="1"/>
        <v>-0.26669999999999999</v>
      </c>
      <c r="M17" s="5" t="s">
        <v>23</v>
      </c>
      <c r="N17" s="7">
        <v>62.948999999999998</v>
      </c>
      <c r="O17" s="7">
        <v>-1680.4</v>
      </c>
      <c r="P17" s="7">
        <v>-250.66</v>
      </c>
      <c r="Q17" s="7">
        <v>-62.707999999999998</v>
      </c>
      <c r="R17" s="7">
        <v>1680.5</v>
      </c>
      <c r="S17" s="7">
        <v>-248.85</v>
      </c>
      <c r="T17" s="7">
        <v>-63.393000000000001</v>
      </c>
      <c r="U17" s="7">
        <v>-1667</v>
      </c>
      <c r="V17" s="7">
        <v>-250.87</v>
      </c>
      <c r="W17" s="7">
        <v>63.152000000000001</v>
      </c>
      <c r="X17" s="7">
        <v>1667</v>
      </c>
      <c r="Y17" s="7">
        <v>-249.62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">
      <c r="A18" s="5">
        <v>2</v>
      </c>
      <c r="B18" s="5" t="s">
        <v>42</v>
      </c>
      <c r="C18" s="7">
        <v>-249</v>
      </c>
      <c r="D18" s="7">
        <v>8.5986999999999991</v>
      </c>
      <c r="E18" s="7">
        <v>-62.707999999999998</v>
      </c>
      <c r="F18" s="7">
        <v>-35.279000000000003</v>
      </c>
      <c r="G18" s="7">
        <v>-648.65</v>
      </c>
      <c r="H18" s="7">
        <v>-0.57594999999999996</v>
      </c>
      <c r="J18">
        <f t="shared" si="0"/>
        <v>0.17779999999999999</v>
      </c>
      <c r="K18">
        <f>10.5*0.0254</f>
        <v>0.26669999999999999</v>
      </c>
      <c r="M18" s="5" t="s">
        <v>25</v>
      </c>
      <c r="N18" s="7">
        <v>35.173000000000002</v>
      </c>
      <c r="O18" s="7">
        <v>-940.9</v>
      </c>
      <c r="P18" s="7">
        <v>-0.26007000000000002</v>
      </c>
      <c r="Q18" s="7">
        <v>-35.279000000000003</v>
      </c>
      <c r="R18" s="7">
        <v>940.95</v>
      </c>
      <c r="S18" s="7">
        <v>0.20363000000000001</v>
      </c>
      <c r="T18" s="7">
        <v>-35.134</v>
      </c>
      <c r="U18" s="7">
        <v>-933.91</v>
      </c>
      <c r="V18" s="7">
        <v>-0.14712</v>
      </c>
      <c r="W18" s="7">
        <v>35.24</v>
      </c>
      <c r="X18" s="7">
        <v>933.86</v>
      </c>
      <c r="Y18" s="7">
        <v>0.20355999999999999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">
      <c r="A19" s="5"/>
      <c r="B19" s="5" t="s">
        <v>43</v>
      </c>
      <c r="C19" s="7">
        <v>2491.1999999999998</v>
      </c>
      <c r="D19" s="7">
        <v>-249.58</v>
      </c>
      <c r="E19" s="7">
        <v>1680.5</v>
      </c>
      <c r="F19" s="7">
        <v>940.95</v>
      </c>
      <c r="G19" s="7">
        <v>74.528999999999996</v>
      </c>
      <c r="H19" s="7">
        <v>-1395.4</v>
      </c>
      <c r="J19">
        <f t="shared" si="0"/>
        <v>0.17779999999999999</v>
      </c>
      <c r="K19">
        <f t="shared" ref="K19:K20" si="2">10.5*0.0254</f>
        <v>0.26669999999999999</v>
      </c>
      <c r="M19" s="5" t="s">
        <v>26</v>
      </c>
      <c r="N19" s="7">
        <v>650.32000000000005</v>
      </c>
      <c r="O19" s="7">
        <v>-74.504999999999995</v>
      </c>
      <c r="P19" s="7">
        <v>432.19</v>
      </c>
      <c r="Q19" s="7">
        <v>-648.65</v>
      </c>
      <c r="R19" s="7">
        <v>74.528999999999996</v>
      </c>
      <c r="S19" s="7">
        <v>428.17</v>
      </c>
      <c r="T19" s="7">
        <v>647.25</v>
      </c>
      <c r="U19" s="7">
        <v>74.509</v>
      </c>
      <c r="V19" s="7">
        <v>-428.78</v>
      </c>
      <c r="W19" s="7">
        <v>-648.91</v>
      </c>
      <c r="X19" s="7">
        <v>-74.533000000000001</v>
      </c>
      <c r="Y19" s="7">
        <v>-431.58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">
      <c r="A20" s="5"/>
      <c r="B20" s="5" t="s">
        <v>44</v>
      </c>
      <c r="C20" s="7">
        <v>-87.486000000000004</v>
      </c>
      <c r="D20" s="7">
        <v>5.1783999999999999</v>
      </c>
      <c r="E20" s="7">
        <v>-248.85</v>
      </c>
      <c r="F20" s="7">
        <v>0.20363000000000001</v>
      </c>
      <c r="G20" s="7">
        <v>428.17</v>
      </c>
      <c r="H20" s="7">
        <v>48.52</v>
      </c>
      <c r="J20">
        <f t="shared" si="0"/>
        <v>0.17779999999999999</v>
      </c>
      <c r="K20">
        <f t="shared" si="2"/>
        <v>0.26669999999999999</v>
      </c>
      <c r="M20" s="5" t="s">
        <v>27</v>
      </c>
      <c r="N20" s="7">
        <v>-1.0497000000000001</v>
      </c>
      <c r="O20" s="7">
        <v>-1416.5</v>
      </c>
      <c r="P20" s="7">
        <v>-48.834000000000003</v>
      </c>
      <c r="Q20" s="7">
        <v>-0.57594999999999996</v>
      </c>
      <c r="R20" s="7">
        <v>-1395.4</v>
      </c>
      <c r="S20" s="7">
        <v>48.52</v>
      </c>
      <c r="T20" s="7">
        <v>1.2633000000000001</v>
      </c>
      <c r="U20" s="7">
        <v>1416.5</v>
      </c>
      <c r="V20" s="7">
        <v>48.508000000000003</v>
      </c>
      <c r="W20" s="7">
        <v>0.36229</v>
      </c>
      <c r="X20" s="7">
        <v>1395.4</v>
      </c>
      <c r="Y20" s="7">
        <v>-48.194000000000003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">
      <c r="A21" s="5">
        <v>3</v>
      </c>
      <c r="B21" s="5" t="s">
        <v>45</v>
      </c>
      <c r="C21" s="7">
        <v>-252.32</v>
      </c>
      <c r="D21" s="7">
        <v>-8.5742999999999991</v>
      </c>
      <c r="E21" s="7">
        <v>-63.393000000000001</v>
      </c>
      <c r="F21" s="7">
        <v>-35.134</v>
      </c>
      <c r="G21" s="7">
        <v>647.25</v>
      </c>
      <c r="H21" s="7">
        <v>1.2633000000000001</v>
      </c>
      <c r="J21">
        <f t="shared" ref="J21:J26" si="3">-7*0.0254</f>
        <v>-0.17779999999999999</v>
      </c>
      <c r="K21">
        <f>-10.5*0.0254</f>
        <v>-0.26669999999999999</v>
      </c>
      <c r="W21" s="2"/>
    </row>
    <row r="22" spans="1:37" x14ac:dyDescent="0.3">
      <c r="A22" s="5"/>
      <c r="B22" s="5" t="s">
        <v>46</v>
      </c>
      <c r="C22" s="7">
        <v>-2529.6</v>
      </c>
      <c r="D22" s="7">
        <v>-249.53</v>
      </c>
      <c r="E22" s="7">
        <v>-1667</v>
      </c>
      <c r="F22" s="7">
        <v>-933.91</v>
      </c>
      <c r="G22" s="7">
        <v>74.509</v>
      </c>
      <c r="H22" s="7">
        <v>1416.5</v>
      </c>
      <c r="J22">
        <f t="shared" si="3"/>
        <v>-0.17779999999999999</v>
      </c>
      <c r="K22">
        <f t="shared" ref="K22:K23" si="4">-10.5*0.0254</f>
        <v>-0.26669999999999999</v>
      </c>
      <c r="W22" s="2"/>
    </row>
    <row r="23" spans="1:37" x14ac:dyDescent="0.3">
      <c r="A23" s="5"/>
      <c r="B23" s="5" t="s">
        <v>47</v>
      </c>
      <c r="C23" s="7">
        <v>-87.885000000000005</v>
      </c>
      <c r="D23" s="7">
        <v>-5.2394999999999996</v>
      </c>
      <c r="E23" s="7">
        <v>-250.87</v>
      </c>
      <c r="F23" s="7">
        <v>-0.14712</v>
      </c>
      <c r="G23" s="7">
        <v>-428.78</v>
      </c>
      <c r="H23" s="7">
        <v>48.508000000000003</v>
      </c>
      <c r="J23">
        <f t="shared" si="3"/>
        <v>-0.17779999999999999</v>
      </c>
      <c r="K23">
        <f t="shared" si="4"/>
        <v>-0.26669999999999999</v>
      </c>
      <c r="W23" s="2"/>
    </row>
    <row r="24" spans="1:37" x14ac:dyDescent="0.3">
      <c r="A24" s="5">
        <v>4</v>
      </c>
      <c r="B24" s="5" t="s">
        <v>48</v>
      </c>
      <c r="C24" s="7">
        <v>-250.33</v>
      </c>
      <c r="D24" s="7">
        <v>-8.5942000000000007</v>
      </c>
      <c r="E24" s="7">
        <v>63.152000000000001</v>
      </c>
      <c r="F24" s="7">
        <v>35.24</v>
      </c>
      <c r="G24" s="7">
        <v>-648.91</v>
      </c>
      <c r="H24" s="7">
        <v>0.36229</v>
      </c>
      <c r="J24">
        <f t="shared" si="3"/>
        <v>-0.17779999999999999</v>
      </c>
      <c r="K24">
        <f>10.5*0.0254</f>
        <v>0.26669999999999999</v>
      </c>
      <c r="W24" s="2"/>
    </row>
    <row r="25" spans="1:37" x14ac:dyDescent="0.3">
      <c r="A25" s="5"/>
      <c r="B25" s="5" t="s">
        <v>49</v>
      </c>
      <c r="C25" s="7">
        <v>-2491.1999999999998</v>
      </c>
      <c r="D25" s="7">
        <v>-250.34</v>
      </c>
      <c r="E25" s="7">
        <v>1667</v>
      </c>
      <c r="F25" s="7">
        <v>933.86</v>
      </c>
      <c r="G25" s="7">
        <v>-74.533000000000001</v>
      </c>
      <c r="H25" s="7">
        <v>1395.4</v>
      </c>
      <c r="J25">
        <f t="shared" si="3"/>
        <v>-0.17779999999999999</v>
      </c>
      <c r="K25">
        <f t="shared" ref="K25:K26" si="5">10.5*0.0254</f>
        <v>0.26669999999999999</v>
      </c>
      <c r="W25" s="2"/>
    </row>
    <row r="26" spans="1:37" x14ac:dyDescent="0.3">
      <c r="A26" s="5"/>
      <c r="B26" s="5" t="s">
        <v>50</v>
      </c>
      <c r="C26" s="7">
        <v>87.066000000000003</v>
      </c>
      <c r="D26" s="7">
        <v>5.2320000000000002</v>
      </c>
      <c r="E26" s="7">
        <v>-249.62</v>
      </c>
      <c r="F26" s="7">
        <v>0.20355999999999999</v>
      </c>
      <c r="G26" s="7">
        <v>-431.58</v>
      </c>
      <c r="H26" s="7">
        <v>-48.194000000000003</v>
      </c>
      <c r="J26">
        <f t="shared" si="3"/>
        <v>-0.17779999999999999</v>
      </c>
      <c r="K26">
        <f t="shared" si="5"/>
        <v>0.26669999999999999</v>
      </c>
    </row>
    <row r="27" spans="1:37" x14ac:dyDescent="0.3">
      <c r="A27" s="5"/>
      <c r="B27" s="5"/>
      <c r="C27" s="5"/>
      <c r="D27" s="5"/>
      <c r="E27" s="5"/>
      <c r="F27" s="5"/>
      <c r="G27" s="5"/>
      <c r="H27" s="5"/>
    </row>
    <row r="28" spans="1:37" x14ac:dyDescent="0.3">
      <c r="A28" s="5"/>
      <c r="B28" s="5"/>
      <c r="C28" s="5"/>
      <c r="D28" s="5"/>
      <c r="E28" s="5"/>
      <c r="F28" s="5"/>
      <c r="G28" s="5"/>
      <c r="H28" s="5"/>
    </row>
    <row r="29" spans="1:37" x14ac:dyDescent="0.3">
      <c r="A29" s="5"/>
      <c r="B29" s="5"/>
      <c r="C29" s="5"/>
      <c r="D29" s="5"/>
      <c r="E29" s="5"/>
      <c r="F29" s="5"/>
      <c r="G29" s="5"/>
      <c r="H29" s="5"/>
    </row>
    <row r="30" spans="1:37" x14ac:dyDescent="0.3">
      <c r="A30" s="5"/>
      <c r="B30" s="5"/>
      <c r="C30" s="5"/>
      <c r="D30" s="5"/>
      <c r="E30" s="5"/>
      <c r="F30" s="5"/>
      <c r="G30" s="5"/>
      <c r="H30" s="5"/>
    </row>
    <row r="31" spans="1:37" x14ac:dyDescent="0.3">
      <c r="A31" s="5"/>
      <c r="B31" s="5"/>
      <c r="C31" s="5"/>
      <c r="D31" s="5"/>
      <c r="E31" s="5"/>
      <c r="F31" s="5"/>
      <c r="G31" s="5"/>
      <c r="H31" s="5"/>
    </row>
    <row r="32" spans="1:37" x14ac:dyDescent="0.3">
      <c r="A32" s="5"/>
      <c r="B32" s="5"/>
      <c r="C32" s="5"/>
      <c r="D32" s="5"/>
      <c r="E32" s="5"/>
      <c r="F32" s="5"/>
      <c r="G32" s="5"/>
      <c r="H32" s="5"/>
    </row>
    <row r="33" spans="1:10" x14ac:dyDescent="0.3">
      <c r="A33" s="5"/>
      <c r="B33" s="5"/>
      <c r="C33" s="5"/>
      <c r="D33" s="5"/>
      <c r="E33" s="5"/>
      <c r="F33" s="5"/>
      <c r="G33" s="5"/>
      <c r="H33" s="5"/>
    </row>
    <row r="34" spans="1:10" x14ac:dyDescent="0.3">
      <c r="A34" s="5"/>
      <c r="B34" s="5"/>
      <c r="C34" s="5"/>
      <c r="D34" s="5"/>
      <c r="E34" s="5"/>
      <c r="F34" s="5"/>
      <c r="G34" s="5"/>
      <c r="H34" s="5"/>
    </row>
    <row r="35" spans="1:10" x14ac:dyDescent="0.3">
      <c r="A35" s="5"/>
      <c r="B35" s="5"/>
      <c r="C35" s="5"/>
      <c r="D35" s="5"/>
      <c r="E35" s="5"/>
      <c r="F35" s="5"/>
      <c r="G35" s="5"/>
      <c r="H35" s="5"/>
    </row>
    <row r="36" spans="1:10" x14ac:dyDescent="0.3">
      <c r="A36" s="5"/>
      <c r="B36" s="5"/>
      <c r="C36" s="5"/>
      <c r="D36" s="5"/>
      <c r="E36" s="5"/>
      <c r="F36" s="5"/>
      <c r="G36" s="5"/>
      <c r="H36" s="5"/>
    </row>
    <row r="37" spans="1:10" x14ac:dyDescent="0.3">
      <c r="A37" s="5"/>
      <c r="B37" s="5"/>
      <c r="C37" s="5"/>
      <c r="D37" s="5"/>
      <c r="E37" s="5"/>
      <c r="F37" s="5"/>
      <c r="G37" s="5"/>
      <c r="H37" s="5"/>
    </row>
    <row r="38" spans="1:10" x14ac:dyDescent="0.3">
      <c r="A38" s="5"/>
      <c r="B38" s="5"/>
      <c r="C38" s="5"/>
      <c r="D38" s="5"/>
      <c r="E38" s="5"/>
      <c r="F38" s="5"/>
      <c r="G38" s="5"/>
      <c r="H38" s="5"/>
    </row>
    <row r="40" spans="1:10" x14ac:dyDescent="0.3">
      <c r="B40" t="s">
        <v>91</v>
      </c>
      <c r="C40" s="2">
        <f t="shared" ref="C40:D42" si="6">C15+C18+C21+C24+C27+C30+C33+C36</f>
        <v>-999.99000000000012</v>
      </c>
      <c r="D40" s="2">
        <f t="shared" si="6"/>
        <v>-1.000000000015433E-4</v>
      </c>
      <c r="E40" s="2">
        <f t="shared" ref="E40:H42" si="7">E15+E18+E21+E24+E27+E30+E33+E36</f>
        <v>0</v>
      </c>
      <c r="F40" s="2">
        <f t="shared" si="7"/>
        <v>0</v>
      </c>
      <c r="G40" s="2">
        <f t="shared" si="7"/>
        <v>1.0000000000104592E-2</v>
      </c>
      <c r="H40" s="2">
        <f t="shared" si="7"/>
        <v>-5.9999999999948983E-5</v>
      </c>
    </row>
    <row r="41" spans="1:10" x14ac:dyDescent="0.3">
      <c r="B41" t="s">
        <v>92</v>
      </c>
      <c r="C41" s="2">
        <f t="shared" si="6"/>
        <v>-4.5474735088646412E-13</v>
      </c>
      <c r="D41" s="2">
        <f t="shared" si="6"/>
        <v>-999.99</v>
      </c>
      <c r="E41" s="2">
        <f t="shared" si="7"/>
        <v>9.9999999999909051E-2</v>
      </c>
      <c r="F41" s="2">
        <f t="shared" si="7"/>
        <v>1.1368683772161603E-13</v>
      </c>
      <c r="G41" s="2">
        <f t="shared" si="7"/>
        <v>0</v>
      </c>
      <c r="H41" s="2">
        <f t="shared" si="7"/>
        <v>0</v>
      </c>
    </row>
    <row r="42" spans="1:10" x14ac:dyDescent="0.3">
      <c r="B42" t="s">
        <v>93</v>
      </c>
      <c r="C42" s="2">
        <f t="shared" si="6"/>
        <v>0</v>
      </c>
      <c r="D42" s="2">
        <f t="shared" si="6"/>
        <v>1.0000000000065512E-4</v>
      </c>
      <c r="E42" s="2">
        <f t="shared" si="7"/>
        <v>-1000</v>
      </c>
      <c r="F42" s="2">
        <f t="shared" si="7"/>
        <v>-2.7755575615628914E-17</v>
      </c>
      <c r="G42" s="2">
        <f t="shared" si="7"/>
        <v>5.6843418860808015E-14</v>
      </c>
      <c r="H42" s="2">
        <f t="shared" si="7"/>
        <v>0</v>
      </c>
    </row>
    <row r="43" spans="1:10" x14ac:dyDescent="0.3">
      <c r="B43" t="s">
        <v>94</v>
      </c>
      <c r="C43" s="2">
        <f>C16*$K16+C19*$K19+C22*$K22+C25*$K25+C28*$K28+C31*$K31+C34*$K34+C37*$K37</f>
        <v>0</v>
      </c>
      <c r="D43" s="2">
        <f>D16*$K16+D19*$K19+D22*$K22+D25*$K25+D28*$K28+D31*$K31+D34*$K34+D37*$K37</f>
        <v>4.000500000000784E-2</v>
      </c>
      <c r="E43" s="2">
        <f t="shared" ref="E43:H43" si="8">E16*$K16+E19*$K19+E22*$K22+E25*$K25+E28*$K28+E31*$K31+E34*$K34+E37*$K37</f>
        <v>1785.5298299999999</v>
      </c>
      <c r="F43" s="2">
        <f t="shared" si="8"/>
        <v>1000.0236540000001</v>
      </c>
      <c r="G43" s="2">
        <f t="shared" si="8"/>
        <v>-2.1336000000076183E-3</v>
      </c>
      <c r="H43" s="2">
        <f t="shared" si="8"/>
        <v>0</v>
      </c>
    </row>
    <row r="44" spans="1:10" x14ac:dyDescent="0.3">
      <c r="B44" t="s">
        <v>95</v>
      </c>
      <c r="C44" s="2">
        <f t="shared" ref="C44:F44" si="9">(C15*$K15+C18*$K18+C21*$K21+C24*$K24+C27*$K27+C30*$K30+C33*$K33+C36*$K36)-(C17*$J17+C20*$J20+C23*$J23+C26*$J26+C29*$J29+C32*$J32+C35*$J35+C38*$J38)</f>
        <v>6.3474599999981507E-2</v>
      </c>
      <c r="D44" s="2">
        <f t="shared" si="9"/>
        <v>-2.5781000000013599E-4</v>
      </c>
      <c r="E44" s="2">
        <f t="shared" si="9"/>
        <v>6.2585599999987807E-2</v>
      </c>
      <c r="F44" s="2">
        <f t="shared" si="9"/>
        <v>-7.3253600000144914E-4</v>
      </c>
      <c r="G44" s="2">
        <f>(G15*$K15+G18*$K18+G21*$K21+G24*$K24+G27*$K27+G30*$K30+G33*$K33+G36*$K36)-(G17*$J17+G20*$J20+G23*$J23+G26*$J26+G29*$J29+G32*$J32+G35*$J35+G38*$J38)</f>
        <v>-998.06518699999992</v>
      </c>
      <c r="H44" s="2">
        <f>(H15*$K15+H18*$K18+H21*$K21+H24*$K24+H27*$K27+H30*$K30+H33*$K33+H36*$K36)-(H17*$J17+H20*$J20+H23*$J23+H26*$J26+H29*$J29+H32*$J32+H35*$J35+H38*$J38)</f>
        <v>-2.2918420000003631E-3</v>
      </c>
      <c r="J44" s="2"/>
    </row>
    <row r="45" spans="1:10" x14ac:dyDescent="0.3">
      <c r="B45" t="s">
        <v>96</v>
      </c>
      <c r="C45" s="2">
        <f>C16*$J16+C19*$J19+C22*$J22+C25*$J25+C28*$J28+C31*$J31+C34*$J34+C37*$J37</f>
        <v>1785.3964799999999</v>
      </c>
      <c r="D45" s="2">
        <f>D16*$J16+D19*$J19+D22*$J22+D25*$J25+D28*$J28+D31*$J31+D34*$J34+D37*$J37</f>
        <v>-4.4450000000004763E-2</v>
      </c>
      <c r="E45" s="2">
        <f t="shared" ref="E45:H45" si="10">E16*$J16+E19*$J19+E22*$J22+E25*$J25+E28*$J28+E31*$J31+E34*$J34+E37*$J37</f>
        <v>1.7779999999959273E-2</v>
      </c>
      <c r="F45" s="2">
        <f t="shared" si="10"/>
        <v>1.7780000000016116E-2</v>
      </c>
      <c r="G45" s="2">
        <f t="shared" si="10"/>
        <v>8.5344000000020515E-3</v>
      </c>
      <c r="H45" s="2">
        <f t="shared" si="10"/>
        <v>-999.91163999999992</v>
      </c>
      <c r="J45" s="2"/>
    </row>
    <row r="46" spans="1:10" x14ac:dyDescent="0.3">
      <c r="J46" s="2"/>
    </row>
    <row r="47" spans="1:10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A7" zoomScale="115" zoomScaleNormal="115" workbookViewId="0">
      <selection activeCell="K32" sqref="K32"/>
    </sheetView>
  </sheetViews>
  <sheetFormatPr defaultRowHeight="14.4" x14ac:dyDescent="0.3"/>
  <cols>
    <col min="8" max="8" width="10.44140625" customWidth="1"/>
  </cols>
  <sheetData>
    <row r="1" spans="1:37" x14ac:dyDescent="0.3">
      <c r="A1" t="s">
        <v>0</v>
      </c>
      <c r="B1" t="s">
        <v>103</v>
      </c>
    </row>
    <row r="2" spans="1:37" x14ac:dyDescent="0.3">
      <c r="A2" t="s">
        <v>2</v>
      </c>
      <c r="B2" t="s">
        <v>104</v>
      </c>
    </row>
    <row r="4" spans="1:37" x14ac:dyDescent="0.3">
      <c r="B4" t="s">
        <v>79</v>
      </c>
    </row>
    <row r="5" spans="1:37" x14ac:dyDescent="0.3">
      <c r="B5" t="s">
        <v>102</v>
      </c>
    </row>
    <row r="6" spans="1:37" x14ac:dyDescent="0.3">
      <c r="B6" t="s">
        <v>105</v>
      </c>
    </row>
    <row r="7" spans="1:37" x14ac:dyDescent="0.3">
      <c r="B7" t="s">
        <v>99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">
      <c r="A15" s="5">
        <v>1</v>
      </c>
      <c r="B15" s="5" t="s">
        <v>39</v>
      </c>
      <c r="C15" s="7">
        <v>-252.4</v>
      </c>
      <c r="D15" s="7">
        <v>6.8197999999999999</v>
      </c>
      <c r="E15" s="7">
        <v>53.22</v>
      </c>
      <c r="F15" s="7">
        <v>29.603000000000002</v>
      </c>
      <c r="G15" s="7">
        <v>652.04</v>
      </c>
      <c r="H15" s="7">
        <v>0.59426999999999996</v>
      </c>
      <c r="J15">
        <f>7*0.0254</f>
        <v>0.17779999999999999</v>
      </c>
      <c r="K15">
        <f>-10.5*0.0254</f>
        <v>-0.26669999999999999</v>
      </c>
      <c r="M15" s="5" t="s">
        <v>21</v>
      </c>
      <c r="N15" s="7">
        <v>-252.4</v>
      </c>
      <c r="O15" s="7">
        <v>2498.5</v>
      </c>
      <c r="P15" s="7">
        <v>118</v>
      </c>
      <c r="Q15" s="7">
        <v>-247.4</v>
      </c>
      <c r="R15" s="7">
        <v>2523.6</v>
      </c>
      <c r="S15" s="7">
        <v>-118.56</v>
      </c>
      <c r="T15" s="7">
        <v>-247.3</v>
      </c>
      <c r="U15" s="7">
        <v>-2498.6</v>
      </c>
      <c r="V15" s="7">
        <v>-118.11</v>
      </c>
      <c r="W15" s="7">
        <v>-252.88</v>
      </c>
      <c r="X15" s="7">
        <v>-2523.5</v>
      </c>
      <c r="Y15" s="7">
        <v>118.67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">
      <c r="A16" s="5"/>
      <c r="B16" s="5" t="s">
        <v>40</v>
      </c>
      <c r="C16" s="7">
        <v>2498.5</v>
      </c>
      <c r="D16" s="7">
        <v>-250.67</v>
      </c>
      <c r="E16" s="7">
        <v>-1678.7</v>
      </c>
      <c r="F16" s="7">
        <v>-939.52</v>
      </c>
      <c r="G16" s="7">
        <v>-19.13</v>
      </c>
      <c r="H16" s="7">
        <v>-1398.3</v>
      </c>
      <c r="J16">
        <f t="shared" ref="J16:J20" si="0">7*0.0254</f>
        <v>0.17779999999999999</v>
      </c>
      <c r="K16">
        <f t="shared" ref="K16:K17" si="1">-10.5*0.0254</f>
        <v>-0.26669999999999999</v>
      </c>
      <c r="M16" s="5" t="s">
        <v>22</v>
      </c>
      <c r="N16" s="7">
        <v>6.8197999999999999</v>
      </c>
      <c r="O16" s="7">
        <v>-250.67</v>
      </c>
      <c r="P16" s="7">
        <v>-21.74</v>
      </c>
      <c r="Q16" s="7">
        <v>6.5556999999999999</v>
      </c>
      <c r="R16" s="7">
        <v>-250.34</v>
      </c>
      <c r="S16" s="7">
        <v>21.585000000000001</v>
      </c>
      <c r="T16" s="7">
        <v>-6.7179000000000002</v>
      </c>
      <c r="U16" s="7">
        <v>-249.36</v>
      </c>
      <c r="V16" s="7">
        <v>-21.408999999999999</v>
      </c>
      <c r="W16" s="7">
        <v>-6.6576000000000004</v>
      </c>
      <c r="X16" s="7">
        <v>-249.62</v>
      </c>
      <c r="Y16" s="7">
        <v>21.564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">
      <c r="A17" s="5"/>
      <c r="B17" s="5" t="s">
        <v>41</v>
      </c>
      <c r="C17" s="7">
        <v>118</v>
      </c>
      <c r="D17" s="7">
        <v>-21.74</v>
      </c>
      <c r="E17" s="7">
        <v>-252.19</v>
      </c>
      <c r="F17" s="7">
        <v>-0.84204999999999997</v>
      </c>
      <c r="G17" s="7">
        <v>432.73</v>
      </c>
      <c r="H17" s="7">
        <v>-65.203999999999994</v>
      </c>
      <c r="J17">
        <f t="shared" si="0"/>
        <v>0.17779999999999999</v>
      </c>
      <c r="K17">
        <f t="shared" si="1"/>
        <v>-0.26669999999999999</v>
      </c>
      <c r="M17" s="5" t="s">
        <v>23</v>
      </c>
      <c r="N17" s="7">
        <v>53.22</v>
      </c>
      <c r="O17" s="7">
        <v>-1678.7</v>
      </c>
      <c r="P17" s="7">
        <v>-252.19</v>
      </c>
      <c r="Q17" s="7">
        <v>-53.965000000000003</v>
      </c>
      <c r="R17" s="7">
        <v>1678.6</v>
      </c>
      <c r="S17" s="7">
        <v>-248.41</v>
      </c>
      <c r="T17" s="7">
        <v>-53.518999999999998</v>
      </c>
      <c r="U17" s="7">
        <v>-1678</v>
      </c>
      <c r="V17" s="7">
        <v>-249.75</v>
      </c>
      <c r="W17" s="7">
        <v>54.264000000000003</v>
      </c>
      <c r="X17" s="7">
        <v>1678</v>
      </c>
      <c r="Y17" s="7">
        <v>-249.64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">
      <c r="A18" s="5">
        <v>2</v>
      </c>
      <c r="B18" s="5" t="s">
        <v>42</v>
      </c>
      <c r="C18" s="7">
        <v>-247.4</v>
      </c>
      <c r="D18" s="7">
        <v>6.5556999999999999</v>
      </c>
      <c r="E18" s="7">
        <v>-53.965000000000003</v>
      </c>
      <c r="F18" s="7">
        <v>-30.119</v>
      </c>
      <c r="G18" s="7">
        <v>-648.11</v>
      </c>
      <c r="H18" s="7">
        <v>-1.4762999999999999</v>
      </c>
      <c r="J18">
        <f t="shared" si="0"/>
        <v>0.17779999999999999</v>
      </c>
      <c r="K18">
        <f>10.5*0.0254</f>
        <v>0.26669999999999999</v>
      </c>
      <c r="M18" s="5" t="s">
        <v>25</v>
      </c>
      <c r="N18" s="7">
        <v>29.603000000000002</v>
      </c>
      <c r="O18" s="7">
        <v>-939.52</v>
      </c>
      <c r="P18" s="7">
        <v>-0.84204999999999997</v>
      </c>
      <c r="Q18" s="7">
        <v>-30.119</v>
      </c>
      <c r="R18" s="7">
        <v>939.5</v>
      </c>
      <c r="S18" s="7">
        <v>0.55515999999999999</v>
      </c>
      <c r="T18" s="7">
        <v>-29.41</v>
      </c>
      <c r="U18" s="7">
        <v>-939.16</v>
      </c>
      <c r="V18" s="7">
        <v>-0.17352999999999999</v>
      </c>
      <c r="W18" s="7">
        <v>29.925999999999998</v>
      </c>
      <c r="X18" s="7">
        <v>939.18</v>
      </c>
      <c r="Y18" s="7">
        <v>0.46042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">
      <c r="A19" s="5"/>
      <c r="B19" s="5" t="s">
        <v>43</v>
      </c>
      <c r="C19" s="7">
        <v>2523.6</v>
      </c>
      <c r="D19" s="7">
        <v>-250.34</v>
      </c>
      <c r="E19" s="7">
        <v>1678.6</v>
      </c>
      <c r="F19" s="7">
        <v>939.5</v>
      </c>
      <c r="G19" s="7">
        <v>19.096</v>
      </c>
      <c r="H19" s="7">
        <v>-1412.4</v>
      </c>
      <c r="J19">
        <f t="shared" si="0"/>
        <v>0.17779999999999999</v>
      </c>
      <c r="K19">
        <f t="shared" ref="K19:K20" si="2">10.5*0.0254</f>
        <v>0.26669999999999999</v>
      </c>
      <c r="M19" s="5" t="s">
        <v>26</v>
      </c>
      <c r="N19" s="7">
        <v>652.04</v>
      </c>
      <c r="O19" s="7">
        <v>-19.13</v>
      </c>
      <c r="P19" s="7">
        <v>432.73</v>
      </c>
      <c r="Q19" s="7">
        <v>-648.11</v>
      </c>
      <c r="R19" s="7">
        <v>19.096</v>
      </c>
      <c r="S19" s="7">
        <v>429.03</v>
      </c>
      <c r="T19" s="7">
        <v>644.58000000000004</v>
      </c>
      <c r="U19" s="7">
        <v>19.126000000000001</v>
      </c>
      <c r="V19" s="7">
        <v>-428.9</v>
      </c>
      <c r="W19" s="7">
        <v>-648.51</v>
      </c>
      <c r="X19" s="7">
        <v>-19.091999999999999</v>
      </c>
      <c r="Y19" s="7">
        <v>-432.87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">
      <c r="A20" s="5"/>
      <c r="B20" s="5" t="s">
        <v>44</v>
      </c>
      <c r="C20" s="7">
        <v>-118.56</v>
      </c>
      <c r="D20" s="7">
        <v>21.585000000000001</v>
      </c>
      <c r="E20" s="7">
        <v>-248.41</v>
      </c>
      <c r="F20" s="7">
        <v>0.55515999999999999</v>
      </c>
      <c r="G20" s="7">
        <v>429.03</v>
      </c>
      <c r="H20" s="7">
        <v>65.716999999999999</v>
      </c>
      <c r="J20">
        <f t="shared" si="0"/>
        <v>0.17779999999999999</v>
      </c>
      <c r="K20">
        <f t="shared" si="2"/>
        <v>0.26669999999999999</v>
      </c>
      <c r="M20" s="5" t="s">
        <v>27</v>
      </c>
      <c r="N20" s="7">
        <v>0.59426999999999996</v>
      </c>
      <c r="O20" s="7">
        <v>-1398.3</v>
      </c>
      <c r="P20" s="7">
        <v>-65.203999999999994</v>
      </c>
      <c r="Q20" s="7">
        <v>-1.4762999999999999</v>
      </c>
      <c r="R20" s="7">
        <v>-1412.4</v>
      </c>
      <c r="S20" s="7">
        <v>65.716999999999999</v>
      </c>
      <c r="T20" s="7">
        <v>-0.93725999999999998</v>
      </c>
      <c r="U20" s="7">
        <v>1398.4</v>
      </c>
      <c r="V20" s="7">
        <v>65.275999999999996</v>
      </c>
      <c r="W20" s="7">
        <v>1.8192999999999999</v>
      </c>
      <c r="X20" s="7">
        <v>1412.4</v>
      </c>
      <c r="Y20" s="7">
        <v>-65.789000000000001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">
      <c r="A21" s="5">
        <v>3</v>
      </c>
      <c r="B21" s="5" t="s">
        <v>45</v>
      </c>
      <c r="C21" s="7">
        <v>-247.3</v>
      </c>
      <c r="D21" s="7">
        <v>-6.7179000000000002</v>
      </c>
      <c r="E21" s="7">
        <v>-53.518999999999998</v>
      </c>
      <c r="F21" s="7">
        <v>-29.41</v>
      </c>
      <c r="G21" s="7">
        <v>644.58000000000004</v>
      </c>
      <c r="H21" s="7">
        <v>-0.93725999999999998</v>
      </c>
      <c r="J21">
        <f t="shared" ref="J21:J26" si="3">-7*0.0254</f>
        <v>-0.17779999999999999</v>
      </c>
      <c r="K21">
        <f>-10.5*0.0254</f>
        <v>-0.26669999999999999</v>
      </c>
      <c r="W21" s="2"/>
    </row>
    <row r="22" spans="1:37" x14ac:dyDescent="0.3">
      <c r="A22" s="5"/>
      <c r="B22" s="5" t="s">
        <v>46</v>
      </c>
      <c r="C22" s="7">
        <v>-2498.6</v>
      </c>
      <c r="D22" s="7">
        <v>-249.36</v>
      </c>
      <c r="E22" s="7">
        <v>-1678</v>
      </c>
      <c r="F22" s="7">
        <v>-939.16</v>
      </c>
      <c r="G22" s="7">
        <v>19.126000000000001</v>
      </c>
      <c r="H22" s="7">
        <v>1398.4</v>
      </c>
      <c r="J22">
        <f t="shared" si="3"/>
        <v>-0.17779999999999999</v>
      </c>
      <c r="K22">
        <f t="shared" ref="K22:K23" si="4">-10.5*0.0254</f>
        <v>-0.26669999999999999</v>
      </c>
      <c r="W22" s="2"/>
    </row>
    <row r="23" spans="1:37" x14ac:dyDescent="0.3">
      <c r="A23" s="5"/>
      <c r="B23" s="5" t="s">
        <v>47</v>
      </c>
      <c r="C23" s="7">
        <v>-118.11</v>
      </c>
      <c r="D23" s="7">
        <v>-21.408999999999999</v>
      </c>
      <c r="E23" s="7">
        <v>-249.75</v>
      </c>
      <c r="F23" s="7">
        <v>-0.17352999999999999</v>
      </c>
      <c r="G23" s="7">
        <v>-428.9</v>
      </c>
      <c r="H23" s="7">
        <v>65.275999999999996</v>
      </c>
      <c r="J23">
        <f t="shared" si="3"/>
        <v>-0.17779999999999999</v>
      </c>
      <c r="K23">
        <f t="shared" si="4"/>
        <v>-0.26669999999999999</v>
      </c>
      <c r="W23" s="2"/>
    </row>
    <row r="24" spans="1:37" x14ac:dyDescent="0.3">
      <c r="A24" s="5">
        <v>4</v>
      </c>
      <c r="B24" s="5" t="s">
        <v>48</v>
      </c>
      <c r="C24" s="7">
        <v>-252.88</v>
      </c>
      <c r="D24" s="7">
        <v>-6.6576000000000004</v>
      </c>
      <c r="E24" s="7">
        <v>54.264000000000003</v>
      </c>
      <c r="F24" s="7">
        <v>29.925999999999998</v>
      </c>
      <c r="G24" s="7">
        <v>-648.51</v>
      </c>
      <c r="H24" s="7">
        <v>1.8192999999999999</v>
      </c>
      <c r="J24">
        <f t="shared" si="3"/>
        <v>-0.17779999999999999</v>
      </c>
      <c r="K24">
        <f>10.5*0.0254</f>
        <v>0.26669999999999999</v>
      </c>
      <c r="W24" s="2"/>
    </row>
    <row r="25" spans="1:37" x14ac:dyDescent="0.3">
      <c r="A25" s="5"/>
      <c r="B25" s="5" t="s">
        <v>49</v>
      </c>
      <c r="C25" s="7">
        <v>-2523.5</v>
      </c>
      <c r="D25" s="7">
        <v>-249.62</v>
      </c>
      <c r="E25" s="7">
        <v>1678</v>
      </c>
      <c r="F25" s="7">
        <v>939.18</v>
      </c>
      <c r="G25" s="7">
        <v>-19.091999999999999</v>
      </c>
      <c r="H25" s="7">
        <v>1412.4</v>
      </c>
      <c r="J25">
        <f t="shared" si="3"/>
        <v>-0.17779999999999999</v>
      </c>
      <c r="K25">
        <f t="shared" ref="K25:K26" si="5">10.5*0.0254</f>
        <v>0.26669999999999999</v>
      </c>
      <c r="W25" s="2"/>
    </row>
    <row r="26" spans="1:37" x14ac:dyDescent="0.3">
      <c r="A26" s="5"/>
      <c r="B26" s="5" t="s">
        <v>50</v>
      </c>
      <c r="C26" s="7">
        <v>118.67</v>
      </c>
      <c r="D26" s="7">
        <v>21.564</v>
      </c>
      <c r="E26" s="7">
        <v>-249.64</v>
      </c>
      <c r="F26" s="7">
        <v>0.46042</v>
      </c>
      <c r="G26" s="7">
        <v>-432.87</v>
      </c>
      <c r="H26" s="7">
        <v>-65.789000000000001</v>
      </c>
      <c r="J26">
        <f t="shared" si="3"/>
        <v>-0.17779999999999999</v>
      </c>
      <c r="K26">
        <f t="shared" si="5"/>
        <v>0.26669999999999999</v>
      </c>
    </row>
    <row r="27" spans="1:37" x14ac:dyDescent="0.3">
      <c r="A27" s="5"/>
      <c r="B27" s="5"/>
      <c r="C27" s="5"/>
      <c r="D27" s="5"/>
      <c r="E27" s="5"/>
      <c r="F27" s="5"/>
      <c r="G27" s="5"/>
      <c r="H27" s="5"/>
    </row>
    <row r="28" spans="1:37" x14ac:dyDescent="0.3">
      <c r="A28" s="5"/>
      <c r="B28" s="5"/>
      <c r="C28" s="5"/>
      <c r="D28" s="5"/>
      <c r="E28" s="5"/>
      <c r="F28" s="5"/>
      <c r="G28" s="5"/>
      <c r="H28" s="5"/>
    </row>
    <row r="29" spans="1:37" x14ac:dyDescent="0.3">
      <c r="A29" s="5"/>
      <c r="B29" s="5"/>
      <c r="C29" s="5"/>
      <c r="D29" s="5"/>
      <c r="E29" s="5"/>
      <c r="F29" s="5"/>
      <c r="G29" s="5"/>
      <c r="H29" s="5"/>
    </row>
    <row r="30" spans="1:37" x14ac:dyDescent="0.3">
      <c r="A30" s="5"/>
      <c r="B30" s="5"/>
      <c r="C30" s="5"/>
      <c r="D30" s="5"/>
      <c r="E30" s="5"/>
      <c r="F30" s="5"/>
      <c r="G30" s="5"/>
      <c r="H30" s="5"/>
    </row>
    <row r="31" spans="1:37" x14ac:dyDescent="0.3">
      <c r="A31" s="5"/>
      <c r="B31" s="5"/>
      <c r="C31" s="5"/>
      <c r="D31" s="5"/>
      <c r="E31" s="5"/>
      <c r="F31" s="5"/>
      <c r="G31" s="5"/>
      <c r="H31" s="5"/>
    </row>
    <row r="32" spans="1:37" x14ac:dyDescent="0.3">
      <c r="A32" s="5"/>
      <c r="B32" s="5"/>
      <c r="C32" s="5"/>
      <c r="D32" s="5"/>
      <c r="E32" s="5"/>
      <c r="F32" s="5"/>
      <c r="G32" s="5"/>
      <c r="H32" s="5"/>
    </row>
    <row r="33" spans="1:10" x14ac:dyDescent="0.3">
      <c r="A33" s="5"/>
      <c r="B33" s="5"/>
      <c r="C33" s="5"/>
      <c r="D33" s="5"/>
      <c r="E33" s="5"/>
      <c r="F33" s="5"/>
      <c r="G33" s="5"/>
      <c r="H33" s="5"/>
    </row>
    <row r="34" spans="1:10" x14ac:dyDescent="0.3">
      <c r="A34" s="5"/>
      <c r="B34" s="5"/>
      <c r="C34" s="5"/>
      <c r="D34" s="5"/>
      <c r="E34" s="5"/>
      <c r="F34" s="5"/>
      <c r="G34" s="5"/>
      <c r="H34" s="5"/>
    </row>
    <row r="35" spans="1:10" x14ac:dyDescent="0.3">
      <c r="A35" s="5"/>
      <c r="B35" s="5"/>
      <c r="C35" s="5"/>
      <c r="D35" s="5"/>
      <c r="E35" s="5"/>
      <c r="F35" s="5"/>
      <c r="G35" s="5"/>
      <c r="H35" s="5"/>
    </row>
    <row r="36" spans="1:10" x14ac:dyDescent="0.3">
      <c r="A36" s="5"/>
      <c r="B36" s="5"/>
      <c r="C36" s="5"/>
      <c r="D36" s="5"/>
      <c r="E36" s="5"/>
      <c r="F36" s="5"/>
      <c r="G36" s="5"/>
      <c r="H36" s="5"/>
    </row>
    <row r="37" spans="1:10" x14ac:dyDescent="0.3">
      <c r="A37" s="5"/>
      <c r="B37" s="5"/>
      <c r="C37" s="5"/>
      <c r="D37" s="5"/>
      <c r="E37" s="5"/>
      <c r="F37" s="5"/>
      <c r="G37" s="5"/>
      <c r="H37" s="5"/>
    </row>
    <row r="38" spans="1:10" x14ac:dyDescent="0.3">
      <c r="A38" s="5"/>
      <c r="B38" s="5"/>
      <c r="C38" s="5"/>
      <c r="D38" s="5"/>
      <c r="E38" s="5"/>
      <c r="F38" s="5"/>
      <c r="G38" s="5"/>
      <c r="H38" s="5"/>
    </row>
    <row r="40" spans="1:10" x14ac:dyDescent="0.3">
      <c r="B40" t="s">
        <v>91</v>
      </c>
      <c r="C40" s="2">
        <f t="shared" ref="C40:H42" si="6">C15+C18+C21+C24+C27+C30+C33+C36</f>
        <v>-999.98</v>
      </c>
      <c r="D40" s="2">
        <f t="shared" si="6"/>
        <v>-1.7763568394002505E-15</v>
      </c>
      <c r="E40" s="2">
        <f t="shared" si="6"/>
        <v>0</v>
      </c>
      <c r="F40" s="2">
        <f t="shared" si="6"/>
        <v>0</v>
      </c>
      <c r="G40" s="2">
        <f t="shared" si="6"/>
        <v>0</v>
      </c>
      <c r="H40" s="2">
        <f t="shared" si="6"/>
        <v>9.9999999998434674E-6</v>
      </c>
    </row>
    <row r="41" spans="1:10" x14ac:dyDescent="0.3">
      <c r="B41" t="s">
        <v>92</v>
      </c>
      <c r="C41" s="2">
        <f t="shared" si="6"/>
        <v>4.5474735088646412E-13</v>
      </c>
      <c r="D41" s="2">
        <f t="shared" si="6"/>
        <v>-999.99</v>
      </c>
      <c r="E41" s="2">
        <f t="shared" si="6"/>
        <v>-0.10000000000013642</v>
      </c>
      <c r="F41" s="2">
        <f t="shared" si="6"/>
        <v>0</v>
      </c>
      <c r="G41" s="2">
        <f t="shared" si="6"/>
        <v>3.5527136788005009E-15</v>
      </c>
      <c r="H41" s="2">
        <f t="shared" si="6"/>
        <v>0.1000000000003638</v>
      </c>
    </row>
    <row r="42" spans="1:10" x14ac:dyDescent="0.3">
      <c r="B42" t="s">
        <v>93</v>
      </c>
      <c r="C42" s="2">
        <f t="shared" si="6"/>
        <v>0</v>
      </c>
      <c r="D42" s="2">
        <f t="shared" si="6"/>
        <v>3.5527136788005009E-15</v>
      </c>
      <c r="E42" s="2">
        <f t="shared" si="6"/>
        <v>-999.99</v>
      </c>
      <c r="F42" s="2">
        <f t="shared" si="6"/>
        <v>5.5511151231257827E-17</v>
      </c>
      <c r="G42" s="2">
        <f t="shared" si="6"/>
        <v>-9.9999999999909051E-3</v>
      </c>
      <c r="H42" s="2">
        <f t="shared" si="6"/>
        <v>0</v>
      </c>
    </row>
    <row r="43" spans="1:10" x14ac:dyDescent="0.3">
      <c r="B43" t="s">
        <v>94</v>
      </c>
      <c r="C43" s="2">
        <f>C16*$K16+C19*$K19+C22*$K22+C25*$K25+C28*$K28+C31*$K31+C34*$K34+C37*$K37</f>
        <v>5.3339999999934662E-2</v>
      </c>
      <c r="D43" s="2">
        <f>D16*$K16+D19*$K19+D22*$K22+D25*$K25+D28*$K28+D31*$K31+D34*$K34+D37*$K37</f>
        <v>1.86689999999885E-2</v>
      </c>
      <c r="E43" s="2">
        <f t="shared" ref="E43:H43" si="7">E16*$K16+E19*$K19+E22*$K22+E25*$K25+E28*$K28+E31*$K31+E34*$K34+E37*$K37</f>
        <v>1790.4371100000001</v>
      </c>
      <c r="F43" s="2">
        <f t="shared" si="7"/>
        <v>1002.087912</v>
      </c>
      <c r="G43" s="2">
        <f t="shared" si="7"/>
        <v>2.133600000001401E-3</v>
      </c>
      <c r="H43" s="2">
        <f t="shared" si="7"/>
        <v>-2.6670000000024174E-2</v>
      </c>
    </row>
    <row r="44" spans="1:10" x14ac:dyDescent="0.3">
      <c r="B44" t="s">
        <v>95</v>
      </c>
      <c r="C44" s="2">
        <f t="shared" ref="C44:F44" si="8">(C15*$K15+C18*$K18+C21*$K21+C24*$K24+C27*$K27+C30*$K30+C33*$K33+C36*$K36)-(C17*$J17+C20*$J20+C23*$J23+C26*$J26+C29*$J29+C32*$J32+C35*$J35+C38*$J38)</f>
        <v>4.4449999999997658E-2</v>
      </c>
      <c r="D44" s="2">
        <f t="shared" si="8"/>
        <v>7.6453999999959166E-4</v>
      </c>
      <c r="E44" s="2">
        <f t="shared" si="8"/>
        <v>0.37462459999999886</v>
      </c>
      <c r="F44" s="2">
        <f t="shared" si="8"/>
        <v>-9.2811600000076988E-4</v>
      </c>
      <c r="G44" s="2">
        <f>(G15*$K15+G18*$K18+G21*$K21+G24*$K24+G27*$K27+G30*$K30+G33*$K33+G36*$K36)-(G17*$J17+G20*$J20+G23*$J23+G26*$J26+G29*$J29+G32*$J32+G35*$J35+G38*$J38)</f>
        <v>-998.060742</v>
      </c>
      <c r="H44" s="2">
        <f>(H15*$K15+H18*$K18+H21*$K21+H24*$K24+H27*$K27+H30*$K30+H33*$K33+H36*$K36)-(H17*$J17+H20*$J20+H23*$J23+H26*$J26+H29*$J29+H32*$J32+H35*$J35+H38*$J38)</f>
        <v>5.3073299999872869E-4</v>
      </c>
      <c r="J44" s="2"/>
    </row>
    <row r="45" spans="1:10" x14ac:dyDescent="0.3">
      <c r="B45" t="s">
        <v>96</v>
      </c>
      <c r="C45" s="2">
        <f>C16*$J16+C19*$J19+C22*$J22+C25*$J25+C28*$J28+C31*$J31+C34*$J34+C37*$J37</f>
        <v>1785.8587599999998</v>
      </c>
      <c r="D45" s="2">
        <f>D16*$J16+D19*$J19+D22*$J22+D25*$J25+D28*$J28+D31*$J31+D34*$J34+D37*$J37</f>
        <v>-0.36093400000000031</v>
      </c>
      <c r="E45" s="2">
        <f t="shared" ref="E45:H45" si="9">E16*$J16+E19*$J19+E22*$J22+E25*$J25+E28*$J28+E31*$J31+E34*$J34+E37*$J37</f>
        <v>-1.7780000000016116E-2</v>
      </c>
      <c r="F45" s="2">
        <f t="shared" si="9"/>
        <v>-7.1120000000064465E-3</v>
      </c>
      <c r="G45" s="2">
        <f t="shared" si="9"/>
        <v>-1.2090400000000834E-2</v>
      </c>
      <c r="H45" s="2">
        <f t="shared" si="9"/>
        <v>-999.5027</v>
      </c>
      <c r="J45" s="2"/>
    </row>
    <row r="46" spans="1:10" x14ac:dyDescent="0.3">
      <c r="J46" s="2"/>
    </row>
    <row r="47" spans="1:10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topLeftCell="E13" zoomScale="115" zoomScaleNormal="115" workbookViewId="0">
      <selection activeCell="G64" sqref="G64"/>
    </sheetView>
  </sheetViews>
  <sheetFormatPr defaultRowHeight="14.4" x14ac:dyDescent="0.3"/>
  <cols>
    <col min="8" max="8" width="10.44140625" customWidth="1"/>
  </cols>
  <sheetData>
    <row r="1" spans="1:37" x14ac:dyDescent="0.3">
      <c r="A1" t="s">
        <v>0</v>
      </c>
      <c r="B1" t="s">
        <v>251</v>
      </c>
    </row>
    <row r="2" spans="1:37" x14ac:dyDescent="0.3">
      <c r="A2" t="s">
        <v>2</v>
      </c>
      <c r="B2" t="s">
        <v>252</v>
      </c>
    </row>
    <row r="4" spans="1:37" x14ac:dyDescent="0.3">
      <c r="B4" t="s">
        <v>79</v>
      </c>
    </row>
    <row r="5" spans="1:37" x14ac:dyDescent="0.3">
      <c r="B5" t="s">
        <v>253</v>
      </c>
    </row>
    <row r="6" spans="1:37" x14ac:dyDescent="0.3">
      <c r="B6" t="s">
        <v>254</v>
      </c>
    </row>
    <row r="7" spans="1:37" x14ac:dyDescent="0.3">
      <c r="B7" t="s">
        <v>99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">
      <c r="A15" s="5">
        <v>1</v>
      </c>
      <c r="B15" s="5" t="s">
        <v>39</v>
      </c>
      <c r="C15" s="58">
        <v>-248.95</v>
      </c>
      <c r="D15" s="58">
        <v>4.1280000000000001</v>
      </c>
      <c r="E15" s="58">
        <v>66.867999999999995</v>
      </c>
      <c r="F15" s="58">
        <v>37.307000000000002</v>
      </c>
      <c r="G15" s="58">
        <v>885.02</v>
      </c>
      <c r="H15" s="58">
        <v>7.1058999999999997E-2</v>
      </c>
      <c r="J15">
        <f>5.5*0.0254</f>
        <v>0.13969999999999999</v>
      </c>
      <c r="K15">
        <f>-5.5*0.0254</f>
        <v>-0.13969999999999999</v>
      </c>
      <c r="M15" s="5" t="s">
        <v>21</v>
      </c>
      <c r="N15" s="58">
        <v>-248.95</v>
      </c>
      <c r="O15" s="58">
        <v>3194.2</v>
      </c>
      <c r="P15" s="58">
        <v>66.713999999999999</v>
      </c>
      <c r="Q15" s="58">
        <v>-251.89</v>
      </c>
      <c r="R15" s="58">
        <v>3196.2</v>
      </c>
      <c r="S15" s="58">
        <v>-67.019000000000005</v>
      </c>
      <c r="T15" s="58">
        <v>-250.66</v>
      </c>
      <c r="U15" s="58">
        <v>-3194.3</v>
      </c>
      <c r="V15" s="58">
        <v>-67.131</v>
      </c>
      <c r="W15" s="58">
        <v>-248.49</v>
      </c>
      <c r="X15" s="58">
        <v>-3196.1</v>
      </c>
      <c r="Y15" s="58">
        <v>67.436000000000007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">
      <c r="A16" s="5"/>
      <c r="B16" s="5" t="s">
        <v>40</v>
      </c>
      <c r="C16" s="58">
        <v>3194.2</v>
      </c>
      <c r="D16" s="58">
        <v>-249.92</v>
      </c>
      <c r="E16" s="58">
        <v>-3181</v>
      </c>
      <c r="F16" s="58">
        <v>-1780.8</v>
      </c>
      <c r="G16" s="58">
        <v>-3.1162000000000001</v>
      </c>
      <c r="H16" s="58">
        <v>-1788.4</v>
      </c>
      <c r="J16">
        <f t="shared" ref="J16:K20" si="0">5.5*0.0254</f>
        <v>0.13969999999999999</v>
      </c>
      <c r="K16">
        <f t="shared" ref="K16:K17" si="1">-5.5*0.0254</f>
        <v>-0.13969999999999999</v>
      </c>
      <c r="M16" s="5" t="s">
        <v>22</v>
      </c>
      <c r="N16" s="58">
        <v>4.1280000000000001</v>
      </c>
      <c r="O16" s="58">
        <v>-249.92</v>
      </c>
      <c r="P16" s="58">
        <v>-4.1323999999999996</v>
      </c>
      <c r="Q16" s="58">
        <v>4.1485000000000003</v>
      </c>
      <c r="R16" s="58">
        <v>-249.7</v>
      </c>
      <c r="S16" s="58">
        <v>4.1573000000000002</v>
      </c>
      <c r="T16" s="58">
        <v>-4.1565000000000003</v>
      </c>
      <c r="U16" s="58">
        <v>-250.06</v>
      </c>
      <c r="V16" s="58">
        <v>-4.2160000000000002</v>
      </c>
      <c r="W16" s="58">
        <v>-4.12</v>
      </c>
      <c r="X16" s="58">
        <v>-250.31</v>
      </c>
      <c r="Y16" s="58">
        <v>4.1910999999999996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">
      <c r="A17" s="5"/>
      <c r="B17" s="5" t="s">
        <v>41</v>
      </c>
      <c r="C17" s="58">
        <v>66.713999999999999</v>
      </c>
      <c r="D17" s="58">
        <v>-4.1323999999999996</v>
      </c>
      <c r="E17" s="58">
        <v>-247.3</v>
      </c>
      <c r="F17" s="58">
        <v>0.40409</v>
      </c>
      <c r="G17" s="58">
        <v>886.45</v>
      </c>
      <c r="H17" s="58">
        <v>-37.073999999999998</v>
      </c>
      <c r="J17">
        <f t="shared" si="0"/>
        <v>0.13969999999999999</v>
      </c>
      <c r="K17">
        <f t="shared" si="1"/>
        <v>-0.13969999999999999</v>
      </c>
      <c r="M17" s="5" t="s">
        <v>23</v>
      </c>
      <c r="N17" s="58">
        <v>66.867999999999995</v>
      </c>
      <c r="O17" s="58">
        <v>-3181</v>
      </c>
      <c r="P17" s="58">
        <v>-247.3</v>
      </c>
      <c r="Q17" s="58">
        <v>-67.576999999999998</v>
      </c>
      <c r="R17" s="58">
        <v>3181</v>
      </c>
      <c r="S17" s="58">
        <v>-252.89</v>
      </c>
      <c r="T17" s="58">
        <v>-66.238</v>
      </c>
      <c r="U17" s="58">
        <v>-3209.5</v>
      </c>
      <c r="V17" s="58">
        <v>-250.88</v>
      </c>
      <c r="W17" s="58">
        <v>66.947999999999993</v>
      </c>
      <c r="X17" s="58">
        <v>3209.5</v>
      </c>
      <c r="Y17" s="58">
        <v>-248.93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">
      <c r="A18" s="5">
        <v>2</v>
      </c>
      <c r="B18" s="5" t="s">
        <v>42</v>
      </c>
      <c r="C18" s="58">
        <v>-251.89</v>
      </c>
      <c r="D18" s="58">
        <v>4.1485000000000003</v>
      </c>
      <c r="E18" s="58">
        <v>-67.576999999999998</v>
      </c>
      <c r="F18" s="58">
        <v>-36.997</v>
      </c>
      <c r="G18" s="58">
        <v>-889.65</v>
      </c>
      <c r="H18" s="58">
        <v>0.27403</v>
      </c>
      <c r="J18">
        <f t="shared" si="0"/>
        <v>0.13969999999999999</v>
      </c>
      <c r="K18">
        <f>5.5*0.0254</f>
        <v>0.13969999999999999</v>
      </c>
      <c r="M18" s="5" t="s">
        <v>25</v>
      </c>
      <c r="N18" s="58">
        <v>37.307000000000002</v>
      </c>
      <c r="O18" s="58">
        <v>-1780.8</v>
      </c>
      <c r="P18" s="58">
        <v>0.40409</v>
      </c>
      <c r="Q18" s="58">
        <v>-36.997</v>
      </c>
      <c r="R18" s="58">
        <v>1780.8</v>
      </c>
      <c r="S18" s="58">
        <v>-9.6060999999999994E-2</v>
      </c>
      <c r="T18" s="58">
        <v>-37.624000000000002</v>
      </c>
      <c r="U18" s="58">
        <v>-1797</v>
      </c>
      <c r="V18" s="58">
        <v>-0.68174999999999997</v>
      </c>
      <c r="W18" s="58">
        <v>37.314</v>
      </c>
      <c r="X18" s="58">
        <v>1797.1</v>
      </c>
      <c r="Y18" s="58">
        <v>0.37372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">
      <c r="A19" s="5"/>
      <c r="B19" s="5" t="s">
        <v>43</v>
      </c>
      <c r="C19" s="58">
        <v>3196.2</v>
      </c>
      <c r="D19" s="58">
        <v>-249.7</v>
      </c>
      <c r="E19" s="58">
        <v>3181</v>
      </c>
      <c r="F19" s="58">
        <v>1780.8</v>
      </c>
      <c r="G19" s="58">
        <v>2.8953000000000002</v>
      </c>
      <c r="H19" s="58">
        <v>-1789.3</v>
      </c>
      <c r="J19">
        <f t="shared" si="0"/>
        <v>0.13969999999999999</v>
      </c>
      <c r="K19">
        <f t="shared" si="0"/>
        <v>0.13969999999999999</v>
      </c>
      <c r="M19" s="5" t="s">
        <v>26</v>
      </c>
      <c r="N19" s="58">
        <v>885.02</v>
      </c>
      <c r="O19" s="58">
        <v>-3.1162000000000001</v>
      </c>
      <c r="P19" s="58">
        <v>886.45</v>
      </c>
      <c r="Q19" s="58">
        <v>-889.65</v>
      </c>
      <c r="R19" s="58">
        <v>2.8953000000000002</v>
      </c>
      <c r="S19" s="58">
        <v>896.82</v>
      </c>
      <c r="T19" s="58">
        <v>892.7</v>
      </c>
      <c r="U19" s="58">
        <v>3.1404000000000001</v>
      </c>
      <c r="V19" s="58">
        <v>-892.59</v>
      </c>
      <c r="W19" s="58">
        <v>-888.07</v>
      </c>
      <c r="X19" s="58">
        <v>-2.9195000000000002</v>
      </c>
      <c r="Y19" s="58">
        <v>-890.68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">
      <c r="A20" s="5"/>
      <c r="B20" s="5" t="s">
        <v>44</v>
      </c>
      <c r="C20" s="58">
        <v>-67.019000000000005</v>
      </c>
      <c r="D20" s="58">
        <v>4.1573000000000002</v>
      </c>
      <c r="E20" s="58">
        <v>-252.89</v>
      </c>
      <c r="F20" s="58">
        <v>-9.6060999999999994E-2</v>
      </c>
      <c r="G20" s="58">
        <v>896.82</v>
      </c>
      <c r="H20" s="58">
        <v>36.941000000000003</v>
      </c>
      <c r="J20">
        <f t="shared" si="0"/>
        <v>0.13969999999999999</v>
      </c>
      <c r="K20">
        <f t="shared" si="0"/>
        <v>0.13969999999999999</v>
      </c>
      <c r="M20" s="5" t="s">
        <v>27</v>
      </c>
      <c r="N20" s="58">
        <v>7.1058999999999997E-2</v>
      </c>
      <c r="O20" s="58">
        <v>-1788.4</v>
      </c>
      <c r="P20" s="58">
        <v>-37.073999999999998</v>
      </c>
      <c r="Q20" s="58">
        <v>0.27403</v>
      </c>
      <c r="R20" s="58">
        <v>-1789.3</v>
      </c>
      <c r="S20" s="58">
        <v>36.941000000000003</v>
      </c>
      <c r="T20" s="58">
        <v>5.6652000000000001E-2</v>
      </c>
      <c r="U20" s="58">
        <v>1788.4</v>
      </c>
      <c r="V20" s="58">
        <v>37.866999999999997</v>
      </c>
      <c r="W20" s="58">
        <v>-0.40173999999999999</v>
      </c>
      <c r="X20" s="58">
        <v>1789.3</v>
      </c>
      <c r="Y20" s="58">
        <v>-37.734000000000002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">
      <c r="A21" s="5">
        <v>3</v>
      </c>
      <c r="B21" s="5" t="s">
        <v>45</v>
      </c>
      <c r="C21" s="58">
        <v>-250.66</v>
      </c>
      <c r="D21" s="58">
        <v>-4.1565000000000003</v>
      </c>
      <c r="E21" s="58">
        <v>-66.238</v>
      </c>
      <c r="F21" s="58">
        <v>-37.624000000000002</v>
      </c>
      <c r="G21" s="58">
        <v>892.7</v>
      </c>
      <c r="H21" s="58">
        <v>5.6652000000000001E-2</v>
      </c>
      <c r="J21">
        <f>-5.5*0.0254</f>
        <v>-0.13969999999999999</v>
      </c>
      <c r="K21">
        <f t="shared" ref="K21:K23" si="2">-5.5*0.0254</f>
        <v>-0.13969999999999999</v>
      </c>
      <c r="W21" s="2"/>
    </row>
    <row r="22" spans="1:37" x14ac:dyDescent="0.3">
      <c r="A22" s="5"/>
      <c r="B22" s="5" t="s">
        <v>46</v>
      </c>
      <c r="C22" s="58">
        <v>-3194.3</v>
      </c>
      <c r="D22" s="58">
        <v>-250.06</v>
      </c>
      <c r="E22" s="58">
        <v>-3209.5</v>
      </c>
      <c r="F22" s="58">
        <v>-1797</v>
      </c>
      <c r="G22" s="58">
        <v>3.1404000000000001</v>
      </c>
      <c r="H22" s="58">
        <v>1788.4</v>
      </c>
      <c r="J22">
        <f t="shared" ref="J22:J26" si="3">-5.5*0.0254</f>
        <v>-0.13969999999999999</v>
      </c>
      <c r="K22">
        <f t="shared" si="2"/>
        <v>-0.13969999999999999</v>
      </c>
      <c r="W22" s="2"/>
    </row>
    <row r="23" spans="1:37" x14ac:dyDescent="0.3">
      <c r="A23" s="5"/>
      <c r="B23" s="5" t="s">
        <v>47</v>
      </c>
      <c r="C23" s="58">
        <v>-67.131</v>
      </c>
      <c r="D23" s="58">
        <v>-4.2160000000000002</v>
      </c>
      <c r="E23" s="58">
        <v>-250.88</v>
      </c>
      <c r="F23" s="58">
        <v>-0.68174999999999997</v>
      </c>
      <c r="G23" s="58">
        <v>-892.59</v>
      </c>
      <c r="H23" s="58">
        <v>37.866999999999997</v>
      </c>
      <c r="J23">
        <f t="shared" si="3"/>
        <v>-0.13969999999999999</v>
      </c>
      <c r="K23">
        <f t="shared" si="2"/>
        <v>-0.13969999999999999</v>
      </c>
      <c r="W23" s="2"/>
    </row>
    <row r="24" spans="1:37" x14ac:dyDescent="0.3">
      <c r="A24" s="5">
        <v>4</v>
      </c>
      <c r="B24" s="5" t="s">
        <v>48</v>
      </c>
      <c r="C24" s="58">
        <v>-248.49</v>
      </c>
      <c r="D24" s="58">
        <v>-4.12</v>
      </c>
      <c r="E24" s="58">
        <v>66.947999999999993</v>
      </c>
      <c r="F24" s="58">
        <v>37.314</v>
      </c>
      <c r="G24" s="58">
        <v>-888.07</v>
      </c>
      <c r="H24" s="58">
        <v>-0.40173999999999999</v>
      </c>
      <c r="J24">
        <f t="shared" si="3"/>
        <v>-0.13969999999999999</v>
      </c>
      <c r="K24">
        <f t="shared" ref="K24:K26" si="4">5.5*0.0254</f>
        <v>0.13969999999999999</v>
      </c>
      <c r="W24" s="2"/>
    </row>
    <row r="25" spans="1:37" x14ac:dyDescent="0.3">
      <c r="A25" s="5"/>
      <c r="B25" s="5" t="s">
        <v>49</v>
      </c>
      <c r="C25" s="58">
        <v>-3196.1</v>
      </c>
      <c r="D25" s="58">
        <v>-250.31</v>
      </c>
      <c r="E25" s="58">
        <v>3209.5</v>
      </c>
      <c r="F25" s="58">
        <v>1797.1</v>
      </c>
      <c r="G25" s="58">
        <v>-2.9195000000000002</v>
      </c>
      <c r="H25" s="58">
        <v>1789.3</v>
      </c>
      <c r="J25">
        <f t="shared" si="3"/>
        <v>-0.13969999999999999</v>
      </c>
      <c r="K25">
        <f t="shared" si="4"/>
        <v>0.13969999999999999</v>
      </c>
      <c r="W25" s="2"/>
    </row>
    <row r="26" spans="1:37" x14ac:dyDescent="0.3">
      <c r="A26" s="5"/>
      <c r="B26" s="5" t="s">
        <v>50</v>
      </c>
      <c r="C26" s="58">
        <v>67.436000000000007</v>
      </c>
      <c r="D26" s="58">
        <v>4.1910999999999996</v>
      </c>
      <c r="E26" s="58">
        <v>-248.93</v>
      </c>
      <c r="F26" s="58">
        <v>0.37372</v>
      </c>
      <c r="G26" s="58">
        <v>-890.68</v>
      </c>
      <c r="H26" s="58">
        <v>-37.734000000000002</v>
      </c>
      <c r="J26">
        <f t="shared" si="3"/>
        <v>-0.13969999999999999</v>
      </c>
      <c r="K26">
        <f t="shared" si="4"/>
        <v>0.13969999999999999</v>
      </c>
    </row>
    <row r="27" spans="1:37" x14ac:dyDescent="0.3">
      <c r="A27" s="5"/>
      <c r="B27" s="5"/>
      <c r="C27" s="5"/>
      <c r="D27" s="5"/>
      <c r="E27" s="5"/>
      <c r="F27" s="5"/>
      <c r="G27" s="5"/>
      <c r="H27" s="5"/>
    </row>
    <row r="28" spans="1:37" x14ac:dyDescent="0.3">
      <c r="A28" s="5"/>
      <c r="B28" s="5"/>
      <c r="C28" s="5"/>
      <c r="D28" s="5"/>
      <c r="E28" s="5"/>
      <c r="F28" s="5"/>
      <c r="G28" s="5"/>
      <c r="H28" s="5"/>
    </row>
    <row r="29" spans="1:37" x14ac:dyDescent="0.3">
      <c r="A29" s="5"/>
      <c r="B29" s="5"/>
      <c r="C29" s="5"/>
      <c r="D29" s="5"/>
      <c r="E29" s="5"/>
      <c r="F29" s="5"/>
      <c r="G29" s="5"/>
      <c r="H29" s="5"/>
    </row>
    <row r="30" spans="1:37" x14ac:dyDescent="0.3">
      <c r="A30" s="5"/>
      <c r="B30" s="5"/>
      <c r="C30" s="5"/>
      <c r="D30" s="5"/>
      <c r="E30" s="5"/>
      <c r="F30" s="5"/>
      <c r="G30" s="5"/>
      <c r="H30" s="5"/>
    </row>
    <row r="31" spans="1:37" x14ac:dyDescent="0.3">
      <c r="A31" s="5"/>
      <c r="B31" s="5"/>
      <c r="C31" s="5"/>
      <c r="D31" s="5"/>
      <c r="E31" s="5"/>
      <c r="F31" s="5"/>
      <c r="G31" s="5"/>
      <c r="H31" s="5"/>
    </row>
    <row r="32" spans="1:37" x14ac:dyDescent="0.3">
      <c r="A32" s="5"/>
      <c r="B32" s="5"/>
      <c r="C32" s="5"/>
      <c r="D32" s="5"/>
      <c r="E32" s="5"/>
      <c r="F32" s="5"/>
      <c r="G32" s="5"/>
      <c r="H32" s="5"/>
    </row>
    <row r="33" spans="1:10" x14ac:dyDescent="0.3">
      <c r="A33" s="5"/>
      <c r="B33" s="5"/>
      <c r="C33" s="5"/>
      <c r="D33" s="5"/>
      <c r="E33" s="5"/>
      <c r="F33" s="5"/>
      <c r="G33" s="5"/>
      <c r="H33" s="5"/>
    </row>
    <row r="34" spans="1:10" x14ac:dyDescent="0.3">
      <c r="A34" s="5"/>
      <c r="B34" s="5"/>
      <c r="C34" s="5"/>
      <c r="D34" s="5"/>
      <c r="E34" s="5"/>
      <c r="F34" s="5"/>
      <c r="G34" s="5"/>
      <c r="H34" s="5"/>
    </row>
    <row r="35" spans="1:10" x14ac:dyDescent="0.3">
      <c r="A35" s="5"/>
      <c r="B35" s="5"/>
      <c r="C35" s="5"/>
      <c r="D35" s="5"/>
      <c r="E35" s="5"/>
      <c r="F35" s="5"/>
      <c r="G35" s="5"/>
      <c r="H35" s="5"/>
    </row>
    <row r="36" spans="1:10" x14ac:dyDescent="0.3">
      <c r="A36" s="5"/>
      <c r="B36" s="5"/>
      <c r="C36" s="5"/>
      <c r="D36" s="5"/>
      <c r="E36" s="5"/>
      <c r="F36" s="5"/>
      <c r="G36" s="5"/>
      <c r="H36" s="5"/>
    </row>
    <row r="37" spans="1:10" x14ac:dyDescent="0.3">
      <c r="A37" s="5"/>
      <c r="B37" s="5"/>
      <c r="C37" s="5"/>
      <c r="D37" s="5"/>
      <c r="E37" s="5"/>
      <c r="F37" s="5"/>
      <c r="G37" s="5"/>
      <c r="H37" s="5"/>
    </row>
    <row r="38" spans="1:10" x14ac:dyDescent="0.3">
      <c r="A38" s="5"/>
      <c r="B38" s="5"/>
      <c r="C38" s="5"/>
      <c r="D38" s="5"/>
      <c r="E38" s="5"/>
      <c r="F38" s="5"/>
      <c r="G38" s="5"/>
      <c r="H38" s="5"/>
    </row>
    <row r="40" spans="1:10" x14ac:dyDescent="0.3">
      <c r="B40" t="s">
        <v>91</v>
      </c>
      <c r="C40" s="2">
        <f t="shared" ref="C40:H42" si="5">C15+C18+C21+C24+C27+C30+C33+C36</f>
        <v>-999.99</v>
      </c>
      <c r="D40" s="2">
        <f t="shared" si="5"/>
        <v>0</v>
      </c>
      <c r="E40" s="2">
        <f t="shared" si="5"/>
        <v>9.9999999999056399E-4</v>
      </c>
      <c r="F40" s="2">
        <f t="shared" si="5"/>
        <v>0</v>
      </c>
      <c r="G40" s="2">
        <f t="shared" si="5"/>
        <v>0</v>
      </c>
      <c r="H40" s="2">
        <f t="shared" si="5"/>
        <v>9.9999999997324451E-7</v>
      </c>
    </row>
    <row r="41" spans="1:10" x14ac:dyDescent="0.3">
      <c r="B41" t="s">
        <v>92</v>
      </c>
      <c r="C41" s="2">
        <f t="shared" si="5"/>
        <v>-4.5474735088646412E-13</v>
      </c>
      <c r="D41" s="2">
        <f t="shared" si="5"/>
        <v>-999.99</v>
      </c>
      <c r="E41" s="2">
        <f t="shared" si="5"/>
        <v>0</v>
      </c>
      <c r="F41" s="2">
        <f t="shared" si="5"/>
        <v>9.9999999999909051E-2</v>
      </c>
      <c r="G41" s="2">
        <f t="shared" si="5"/>
        <v>0</v>
      </c>
      <c r="H41" s="2">
        <f t="shared" si="5"/>
        <v>2.2737367544323206E-13</v>
      </c>
    </row>
    <row r="42" spans="1:10" x14ac:dyDescent="0.3">
      <c r="B42" t="s">
        <v>93</v>
      </c>
      <c r="C42" s="2">
        <f t="shared" si="5"/>
        <v>0</v>
      </c>
      <c r="D42" s="2">
        <f t="shared" si="5"/>
        <v>0</v>
      </c>
      <c r="E42" s="2">
        <f t="shared" si="5"/>
        <v>-1000</v>
      </c>
      <c r="F42" s="2">
        <f t="shared" si="5"/>
        <v>-9.9999999997324451E-7</v>
      </c>
      <c r="G42" s="2">
        <f t="shared" si="5"/>
        <v>0</v>
      </c>
      <c r="H42" s="2">
        <f t="shared" si="5"/>
        <v>0</v>
      </c>
    </row>
    <row r="43" spans="1:10" x14ac:dyDescent="0.3">
      <c r="B43" t="s">
        <v>94</v>
      </c>
      <c r="C43" s="2">
        <f>C16*$K16+C19*$K19+C22*$K22+C25*$K25+C28*$K28+C31*$K31+C34*$K34+C37*$K37</f>
        <v>2.7940000000057807E-2</v>
      </c>
      <c r="D43" s="2">
        <f>D16*$K16+D19*$K19+D22*$K22+D25*$K25+D28*$K28+D31*$K31+D34*$K34+D37*$K37</f>
        <v>-4.1909999999987235E-3</v>
      </c>
      <c r="E43" s="2">
        <f t="shared" ref="E43:H43" si="6">E16*$K16+E19*$K19+E22*$K22+E25*$K25+E28*$K28+E31*$K31+E34*$K34+E37*$K37</f>
        <v>1785.5056999999999</v>
      </c>
      <c r="F43" s="2">
        <f t="shared" si="6"/>
        <v>999.6512899999999</v>
      </c>
      <c r="G43" s="2">
        <f t="shared" si="6"/>
        <v>-6.7614799999999864E-3</v>
      </c>
      <c r="H43" s="2">
        <f t="shared" si="6"/>
        <v>0</v>
      </c>
    </row>
    <row r="44" spans="1:10" x14ac:dyDescent="0.3">
      <c r="B44" t="s">
        <v>95</v>
      </c>
      <c r="C44" s="2">
        <f t="shared" ref="C44:F44" si="7">(C15*$K15+C18*$K18+C21*$K21+C24*$K24+C27*$K27+C30*$K30+C33*$K33+C36*$K36)-(C17*$J17+C20*$J20+C23*$J23+C26*$J26+C29*$J29+C32*$J32+C35*$J35+C38*$J38)</f>
        <v>-2.2351999999996153E-2</v>
      </c>
      <c r="D44" s="2">
        <f t="shared" si="7"/>
        <v>1.0058399999998135E-3</v>
      </c>
      <c r="E44" s="2">
        <f t="shared" si="7"/>
        <v>-0.12279629999999742</v>
      </c>
      <c r="F44" s="2">
        <f t="shared" si="7"/>
        <v>2.5063577000001558E-3</v>
      </c>
      <c r="G44" s="2">
        <f>(G15*$K15+G18*$K18+G21*$K21+G24*$K24+G27*$K27+G30*$K30+G33*$K33+G36*$K36)-(G17*$J17+G20*$J20+G23*$J23+G26*$J26+G29*$J29+G32*$J32+G35*$J35+G38*$J38)</f>
        <v>-994.94060599999989</v>
      </c>
      <c r="H44" s="2">
        <f>(H15*$K15+H18*$K18+H21*$K21+H24*$K24+H27*$K27+H30*$K30+H33*$K33+H36*$K36)-(H17*$J17+H20*$J20+H23*$J23+H26*$J26+H29*$J29+H32*$J32+H35*$J35+H38*$J38)</f>
        <v>1.4778862999988707E-3</v>
      </c>
      <c r="J44" s="2"/>
    </row>
    <row r="45" spans="1:10" x14ac:dyDescent="0.3">
      <c r="B45" t="s">
        <v>96</v>
      </c>
      <c r="C45" s="2">
        <f>C16*$J16+C19*$J19+C22*$J22+C25*$J25+C28*$J28+C31*$J31+C34*$J34+C37*$J37</f>
        <v>1785.4777599999998</v>
      </c>
      <c r="D45" s="2">
        <f>D16*$J16+D19*$J19+D22*$J22+D25*$J25+D28*$J28+D31*$J31+D34*$J34+D37*$J37</f>
        <v>0.10477500000000362</v>
      </c>
      <c r="E45" s="2">
        <f t="shared" ref="E45:H45" si="8">E16*$J16+E19*$J19+E22*$J22+E25*$J25+E28*$J28+E31*$J31+E34*$J34+E37*$J37</f>
        <v>0</v>
      </c>
      <c r="F45" s="2">
        <f t="shared" si="8"/>
        <v>-1.396999999997206E-2</v>
      </c>
      <c r="G45" s="2">
        <f t="shared" si="8"/>
        <v>-6.1719460000000004E-2</v>
      </c>
      <c r="H45" s="2">
        <f t="shared" si="8"/>
        <v>-999.60937999999999</v>
      </c>
      <c r="J45" s="2"/>
    </row>
    <row r="46" spans="1:10" x14ac:dyDescent="0.3">
      <c r="J46" s="2"/>
    </row>
    <row r="47" spans="1:10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"/>
  <sheetViews>
    <sheetView zoomScale="115" zoomScaleNormal="115" workbookViewId="0">
      <selection activeCell="F3" sqref="F3"/>
    </sheetView>
  </sheetViews>
  <sheetFormatPr defaultRowHeight="14.4" x14ac:dyDescent="0.3"/>
  <cols>
    <col min="8" max="8" width="10.44140625" customWidth="1"/>
  </cols>
  <sheetData>
    <row r="1" spans="1:37" x14ac:dyDescent="0.3">
      <c r="A1" t="s">
        <v>0</v>
      </c>
      <c r="B1" t="s">
        <v>258</v>
      </c>
    </row>
    <row r="2" spans="1:37" x14ac:dyDescent="0.3">
      <c r="A2" t="s">
        <v>2</v>
      </c>
      <c r="B2" t="s">
        <v>257</v>
      </c>
    </row>
    <row r="4" spans="1:37" x14ac:dyDescent="0.3">
      <c r="B4" t="s">
        <v>79</v>
      </c>
    </row>
    <row r="5" spans="1:37" x14ac:dyDescent="0.3">
      <c r="B5" t="s">
        <v>259</v>
      </c>
    </row>
    <row r="6" spans="1:37" x14ac:dyDescent="0.3">
      <c r="B6" t="s">
        <v>254</v>
      </c>
    </row>
    <row r="7" spans="1:37" x14ac:dyDescent="0.3">
      <c r="B7" t="s">
        <v>99</v>
      </c>
    </row>
    <row r="8" spans="1:37" x14ac:dyDescent="0.3">
      <c r="D8" s="1"/>
    </row>
    <row r="10" spans="1:37" x14ac:dyDescent="0.3">
      <c r="C10" t="s">
        <v>83</v>
      </c>
    </row>
    <row r="12" spans="1:37" x14ac:dyDescent="0.3">
      <c r="C12" t="s">
        <v>84</v>
      </c>
      <c r="J12" s="72" t="s">
        <v>85</v>
      </c>
      <c r="K12" s="72"/>
    </row>
    <row r="13" spans="1:37" x14ac:dyDescent="0.3">
      <c r="J13" t="s">
        <v>10</v>
      </c>
      <c r="K13" t="s">
        <v>10</v>
      </c>
      <c r="M13" t="s">
        <v>86</v>
      </c>
    </row>
    <row r="14" spans="1:37" x14ac:dyDescent="0.3">
      <c r="A14" s="5" t="s">
        <v>87</v>
      </c>
      <c r="B14" s="5" t="s">
        <v>88</v>
      </c>
      <c r="C14" s="5" t="s">
        <v>21</v>
      </c>
      <c r="D14" s="5" t="s">
        <v>22</v>
      </c>
      <c r="E14" s="5" t="s">
        <v>23</v>
      </c>
      <c r="F14" s="5" t="s">
        <v>25</v>
      </c>
      <c r="G14" s="5" t="s">
        <v>26</v>
      </c>
      <c r="H14" s="5" t="s">
        <v>27</v>
      </c>
      <c r="J14" t="s">
        <v>89</v>
      </c>
      <c r="K14" t="s">
        <v>90</v>
      </c>
      <c r="M14" s="5" t="s">
        <v>88</v>
      </c>
      <c r="N14" s="5" t="s">
        <v>39</v>
      </c>
      <c r="O14" s="5" t="s">
        <v>40</v>
      </c>
      <c r="P14" s="5" t="s">
        <v>41</v>
      </c>
      <c r="Q14" s="5" t="s">
        <v>42</v>
      </c>
      <c r="R14" s="5" t="s">
        <v>43</v>
      </c>
      <c r="S14" s="5" t="s">
        <v>44</v>
      </c>
      <c r="T14" s="5" t="s">
        <v>45</v>
      </c>
      <c r="U14" s="5" t="s">
        <v>46</v>
      </c>
      <c r="V14" s="5" t="s">
        <v>47</v>
      </c>
      <c r="W14" s="5" t="s">
        <v>48</v>
      </c>
      <c r="X14" s="5" t="s">
        <v>49</v>
      </c>
      <c r="Y14" s="5" t="s">
        <v>50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x14ac:dyDescent="0.3">
      <c r="A15" s="5">
        <v>1</v>
      </c>
      <c r="B15" s="5" t="s">
        <v>39</v>
      </c>
      <c r="C15" s="58">
        <v>-249.89</v>
      </c>
      <c r="D15" s="58">
        <v>7.1044999999999998</v>
      </c>
      <c r="E15" s="58">
        <v>47.210999999999999</v>
      </c>
      <c r="F15" s="58">
        <v>26.515999999999998</v>
      </c>
      <c r="G15" s="58">
        <v>716.19</v>
      </c>
      <c r="H15" s="58">
        <v>-0.13574</v>
      </c>
      <c r="J15">
        <f>5.5*0.0254</f>
        <v>0.13969999999999999</v>
      </c>
      <c r="K15">
        <f>-11*0.0254</f>
        <v>-0.27939999999999998</v>
      </c>
      <c r="M15" s="5" t="s">
        <v>21</v>
      </c>
      <c r="N15" s="58">
        <v>-249.89</v>
      </c>
      <c r="O15" s="58">
        <v>3201.5</v>
      </c>
      <c r="P15" s="58">
        <v>87.188999999999993</v>
      </c>
      <c r="Q15" s="58">
        <v>-250.97</v>
      </c>
      <c r="R15" s="58">
        <v>3190.2</v>
      </c>
      <c r="S15" s="58">
        <v>-88.263999999999996</v>
      </c>
      <c r="T15" s="58">
        <v>-249.63</v>
      </c>
      <c r="U15" s="58">
        <v>-3201.5</v>
      </c>
      <c r="V15" s="58">
        <v>-83.56</v>
      </c>
      <c r="W15" s="58">
        <v>-249.49</v>
      </c>
      <c r="X15" s="58">
        <v>-3190.2</v>
      </c>
      <c r="Y15" s="58">
        <v>84.635000000000005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x14ac:dyDescent="0.3">
      <c r="A16" s="5"/>
      <c r="B16" s="5" t="s">
        <v>40</v>
      </c>
      <c r="C16" s="58">
        <v>3201.5</v>
      </c>
      <c r="D16" s="58">
        <v>-250.27</v>
      </c>
      <c r="E16" s="58">
        <v>-1600.6</v>
      </c>
      <c r="F16" s="58">
        <v>-895.82</v>
      </c>
      <c r="G16" s="58">
        <v>-139.27000000000001</v>
      </c>
      <c r="H16" s="58">
        <v>-1792.1</v>
      </c>
      <c r="J16">
        <f t="shared" ref="J16:J20" si="0">5.5*0.0254</f>
        <v>0.13969999999999999</v>
      </c>
      <c r="K16">
        <f t="shared" ref="K16:K17" si="1">-11*0.0254</f>
        <v>-0.27939999999999998</v>
      </c>
      <c r="M16" s="5" t="s">
        <v>22</v>
      </c>
      <c r="N16" s="58">
        <v>7.1044999999999998</v>
      </c>
      <c r="O16" s="58">
        <v>-250.27</v>
      </c>
      <c r="P16" s="58">
        <v>-4.1092000000000004</v>
      </c>
      <c r="Q16" s="58">
        <v>7.2201000000000004</v>
      </c>
      <c r="R16" s="58">
        <v>-249.93</v>
      </c>
      <c r="S16" s="58">
        <v>4.0903999999999998</v>
      </c>
      <c r="T16" s="58">
        <v>-7.0952999999999999</v>
      </c>
      <c r="U16" s="58">
        <v>-249.74</v>
      </c>
      <c r="V16" s="58">
        <v>-3.8304</v>
      </c>
      <c r="W16" s="58">
        <v>-7.2293000000000003</v>
      </c>
      <c r="X16" s="58">
        <v>-250.05</v>
      </c>
      <c r="Y16" s="58">
        <v>3.8492000000000002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x14ac:dyDescent="0.3">
      <c r="A17" s="5"/>
      <c r="B17" s="5" t="s">
        <v>41</v>
      </c>
      <c r="C17" s="58">
        <v>87.188999999999993</v>
      </c>
      <c r="D17" s="58">
        <v>-4.1092000000000004</v>
      </c>
      <c r="E17" s="58">
        <v>-250.61</v>
      </c>
      <c r="F17" s="58">
        <v>-3.3277000000000001E-2</v>
      </c>
      <c r="G17" s="58">
        <v>357.94</v>
      </c>
      <c r="H17" s="58">
        <v>-47.725999999999999</v>
      </c>
      <c r="J17">
        <f t="shared" si="0"/>
        <v>0.13969999999999999</v>
      </c>
      <c r="K17">
        <f t="shared" si="1"/>
        <v>-0.27939999999999998</v>
      </c>
      <c r="M17" s="5" t="s">
        <v>23</v>
      </c>
      <c r="N17" s="58">
        <v>47.210999999999999</v>
      </c>
      <c r="O17" s="58">
        <v>-1600.6</v>
      </c>
      <c r="P17" s="58">
        <v>-250.61</v>
      </c>
      <c r="Q17" s="58">
        <v>-48.405000000000001</v>
      </c>
      <c r="R17" s="58">
        <v>1600.6</v>
      </c>
      <c r="S17" s="58">
        <v>-251.12</v>
      </c>
      <c r="T17" s="58">
        <v>-46.47</v>
      </c>
      <c r="U17" s="58">
        <v>-1596.5</v>
      </c>
      <c r="V17" s="58">
        <v>-247.58</v>
      </c>
      <c r="W17" s="58">
        <v>47.664999999999999</v>
      </c>
      <c r="X17" s="58">
        <v>1596.5</v>
      </c>
      <c r="Y17" s="58">
        <v>-250.69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x14ac:dyDescent="0.3">
      <c r="A18" s="5">
        <v>2</v>
      </c>
      <c r="B18" s="5" t="s">
        <v>42</v>
      </c>
      <c r="C18" s="58">
        <v>-250.97</v>
      </c>
      <c r="D18" s="58">
        <v>7.2201000000000004</v>
      </c>
      <c r="E18" s="58">
        <v>-48.405000000000001</v>
      </c>
      <c r="F18" s="58">
        <v>-26.92</v>
      </c>
      <c r="G18" s="58">
        <v>-714.27</v>
      </c>
      <c r="H18" s="58">
        <v>0.49292999999999998</v>
      </c>
      <c r="J18">
        <f t="shared" si="0"/>
        <v>0.13969999999999999</v>
      </c>
      <c r="K18">
        <f>11*0.0254</f>
        <v>0.27939999999999998</v>
      </c>
      <c r="M18" s="5" t="s">
        <v>25</v>
      </c>
      <c r="N18" s="58">
        <v>26.515999999999998</v>
      </c>
      <c r="O18" s="58">
        <v>-895.82</v>
      </c>
      <c r="P18" s="58">
        <v>-3.3277000000000001E-2</v>
      </c>
      <c r="Q18" s="58">
        <v>-26.92</v>
      </c>
      <c r="R18" s="58">
        <v>895.82</v>
      </c>
      <c r="S18" s="58">
        <v>-0.80008000000000001</v>
      </c>
      <c r="T18" s="58">
        <v>-26.100999999999999</v>
      </c>
      <c r="U18" s="58">
        <v>-893.95</v>
      </c>
      <c r="V18" s="58">
        <v>0.68625000000000003</v>
      </c>
      <c r="W18" s="58">
        <v>26.504999999999999</v>
      </c>
      <c r="X18" s="58">
        <v>893.95</v>
      </c>
      <c r="Y18" s="58">
        <v>0.14709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x14ac:dyDescent="0.3">
      <c r="A19" s="5"/>
      <c r="B19" s="5" t="s">
        <v>43</v>
      </c>
      <c r="C19" s="58">
        <v>3190.2</v>
      </c>
      <c r="D19" s="58">
        <v>-249.93</v>
      </c>
      <c r="E19" s="58">
        <v>1600.6</v>
      </c>
      <c r="F19" s="58">
        <v>895.82</v>
      </c>
      <c r="G19" s="58">
        <v>139.32</v>
      </c>
      <c r="H19" s="58">
        <v>-1786</v>
      </c>
      <c r="J19">
        <f t="shared" si="0"/>
        <v>0.13969999999999999</v>
      </c>
      <c r="K19">
        <f t="shared" ref="K19:K20" si="2">11*0.0254</f>
        <v>0.27939999999999998</v>
      </c>
      <c r="M19" s="5" t="s">
        <v>26</v>
      </c>
      <c r="N19" s="58">
        <v>716.19</v>
      </c>
      <c r="O19" s="58">
        <v>-139.27000000000001</v>
      </c>
      <c r="P19" s="58">
        <v>357.94</v>
      </c>
      <c r="Q19" s="58">
        <v>-714.27</v>
      </c>
      <c r="R19" s="58">
        <v>139.32</v>
      </c>
      <c r="S19" s="58">
        <v>352.66</v>
      </c>
      <c r="T19" s="58">
        <v>714.42</v>
      </c>
      <c r="U19" s="58">
        <v>139.25</v>
      </c>
      <c r="V19" s="58">
        <v>-353.06</v>
      </c>
      <c r="W19" s="58">
        <v>-716.35</v>
      </c>
      <c r="X19" s="58">
        <v>-139.29</v>
      </c>
      <c r="Y19" s="58">
        <v>-357.53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x14ac:dyDescent="0.3">
      <c r="A20" s="5"/>
      <c r="B20" s="5" t="s">
        <v>44</v>
      </c>
      <c r="C20" s="58">
        <v>-88.263999999999996</v>
      </c>
      <c r="D20" s="58">
        <v>4.0903999999999998</v>
      </c>
      <c r="E20" s="58">
        <v>-251.12</v>
      </c>
      <c r="F20" s="58">
        <v>-0.80008000000000001</v>
      </c>
      <c r="G20" s="58">
        <v>352.66</v>
      </c>
      <c r="H20" s="58">
        <v>48.106999999999999</v>
      </c>
      <c r="J20">
        <f t="shared" si="0"/>
        <v>0.13969999999999999</v>
      </c>
      <c r="K20">
        <f t="shared" si="2"/>
        <v>0.27939999999999998</v>
      </c>
      <c r="M20" s="5" t="s">
        <v>27</v>
      </c>
      <c r="N20" s="58">
        <v>-0.13574</v>
      </c>
      <c r="O20" s="58">
        <v>-1792.1</v>
      </c>
      <c r="P20" s="58">
        <v>-47.725999999999999</v>
      </c>
      <c r="Q20" s="58">
        <v>0.49292999999999998</v>
      </c>
      <c r="R20" s="58">
        <v>-1786</v>
      </c>
      <c r="S20" s="58">
        <v>48.106999999999999</v>
      </c>
      <c r="T20" s="58">
        <v>-4.9466999999999997E-2</v>
      </c>
      <c r="U20" s="58">
        <v>1792.1</v>
      </c>
      <c r="V20" s="58">
        <v>46.045000000000002</v>
      </c>
      <c r="W20" s="58">
        <v>-0.30771999999999999</v>
      </c>
      <c r="X20" s="58">
        <v>1786</v>
      </c>
      <c r="Y20" s="58">
        <v>-46.426000000000002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x14ac:dyDescent="0.3">
      <c r="A21" s="5">
        <v>3</v>
      </c>
      <c r="B21" s="5" t="s">
        <v>45</v>
      </c>
      <c r="C21" s="58">
        <v>-249.63</v>
      </c>
      <c r="D21" s="58">
        <v>-7.0952999999999999</v>
      </c>
      <c r="E21" s="58">
        <v>-46.47</v>
      </c>
      <c r="F21" s="58">
        <v>-26.100999999999999</v>
      </c>
      <c r="G21" s="58">
        <v>714.42</v>
      </c>
      <c r="H21" s="58">
        <v>-4.9466999999999997E-2</v>
      </c>
      <c r="J21">
        <f>-5.5*0.0254</f>
        <v>-0.13969999999999999</v>
      </c>
      <c r="K21">
        <f t="shared" ref="K21:K23" si="3">-11*0.0254</f>
        <v>-0.27939999999999998</v>
      </c>
      <c r="W21" s="2"/>
    </row>
    <row r="22" spans="1:37" x14ac:dyDescent="0.3">
      <c r="A22" s="5"/>
      <c r="B22" s="5" t="s">
        <v>46</v>
      </c>
      <c r="C22" s="58">
        <v>-3201.5</v>
      </c>
      <c r="D22" s="58">
        <v>-249.74</v>
      </c>
      <c r="E22" s="58">
        <v>-1596.5</v>
      </c>
      <c r="F22" s="58">
        <v>-893.95</v>
      </c>
      <c r="G22" s="58">
        <v>139.25</v>
      </c>
      <c r="H22" s="58">
        <v>1792.1</v>
      </c>
      <c r="J22">
        <f t="shared" ref="J22:J26" si="4">-5.5*0.0254</f>
        <v>-0.13969999999999999</v>
      </c>
      <c r="K22">
        <f t="shared" si="3"/>
        <v>-0.27939999999999998</v>
      </c>
      <c r="W22" s="2"/>
    </row>
    <row r="23" spans="1:37" x14ac:dyDescent="0.3">
      <c r="A23" s="5"/>
      <c r="B23" s="5" t="s">
        <v>47</v>
      </c>
      <c r="C23" s="58">
        <v>-83.56</v>
      </c>
      <c r="D23" s="58">
        <v>-3.8304</v>
      </c>
      <c r="E23" s="58">
        <v>-247.58</v>
      </c>
      <c r="F23" s="58">
        <v>0.68625000000000003</v>
      </c>
      <c r="G23" s="58">
        <v>-353.06</v>
      </c>
      <c r="H23" s="58">
        <v>46.045000000000002</v>
      </c>
      <c r="J23">
        <f t="shared" si="4"/>
        <v>-0.13969999999999999</v>
      </c>
      <c r="K23">
        <f t="shared" si="3"/>
        <v>-0.27939999999999998</v>
      </c>
      <c r="W23" s="2"/>
    </row>
    <row r="24" spans="1:37" x14ac:dyDescent="0.3">
      <c r="A24" s="5">
        <v>4</v>
      </c>
      <c r="B24" s="5" t="s">
        <v>48</v>
      </c>
      <c r="C24" s="58">
        <v>-249.49</v>
      </c>
      <c r="D24" s="58">
        <v>-7.2293000000000003</v>
      </c>
      <c r="E24" s="58">
        <v>47.664999999999999</v>
      </c>
      <c r="F24" s="58">
        <v>26.504999999999999</v>
      </c>
      <c r="G24" s="58">
        <v>-716.35</v>
      </c>
      <c r="H24" s="58">
        <v>-0.30771999999999999</v>
      </c>
      <c r="J24">
        <f t="shared" si="4"/>
        <v>-0.13969999999999999</v>
      </c>
      <c r="K24">
        <f t="shared" ref="K24:K26" si="5">11*0.0254</f>
        <v>0.27939999999999998</v>
      </c>
      <c r="W24" s="2"/>
    </row>
    <row r="25" spans="1:37" x14ac:dyDescent="0.3">
      <c r="A25" s="5"/>
      <c r="B25" s="5" t="s">
        <v>49</v>
      </c>
      <c r="C25" s="58">
        <v>-3190.2</v>
      </c>
      <c r="D25" s="58">
        <v>-250.05</v>
      </c>
      <c r="E25" s="58">
        <v>1596.5</v>
      </c>
      <c r="F25" s="58">
        <v>893.95</v>
      </c>
      <c r="G25" s="58">
        <v>-139.29</v>
      </c>
      <c r="H25" s="58">
        <v>1786</v>
      </c>
      <c r="J25">
        <f t="shared" si="4"/>
        <v>-0.13969999999999999</v>
      </c>
      <c r="K25">
        <f t="shared" si="5"/>
        <v>0.27939999999999998</v>
      </c>
      <c r="W25" s="2"/>
    </row>
    <row r="26" spans="1:37" x14ac:dyDescent="0.3">
      <c r="A26" s="5"/>
      <c r="B26" s="5" t="s">
        <v>50</v>
      </c>
      <c r="C26" s="58">
        <v>84.635000000000005</v>
      </c>
      <c r="D26" s="58">
        <v>3.8492000000000002</v>
      </c>
      <c r="E26" s="58">
        <v>-250.69</v>
      </c>
      <c r="F26" s="58">
        <v>0.14709</v>
      </c>
      <c r="G26" s="58">
        <v>-357.53</v>
      </c>
      <c r="H26" s="58">
        <v>-46.426000000000002</v>
      </c>
      <c r="J26">
        <f t="shared" si="4"/>
        <v>-0.13969999999999999</v>
      </c>
      <c r="K26">
        <f t="shared" si="5"/>
        <v>0.27939999999999998</v>
      </c>
    </row>
    <row r="27" spans="1:37" x14ac:dyDescent="0.3">
      <c r="A27" s="5"/>
      <c r="B27" s="5"/>
      <c r="C27" s="5"/>
      <c r="D27" s="5"/>
      <c r="E27" s="5"/>
      <c r="F27" s="5"/>
      <c r="G27" s="5"/>
      <c r="H27" s="5"/>
    </row>
    <row r="28" spans="1:37" x14ac:dyDescent="0.3">
      <c r="A28" s="5"/>
      <c r="B28" s="5"/>
      <c r="C28" s="5"/>
      <c r="D28" s="5"/>
      <c r="E28" s="5"/>
      <c r="F28" s="5"/>
      <c r="G28" s="5"/>
      <c r="H28" s="5"/>
    </row>
    <row r="29" spans="1:37" x14ac:dyDescent="0.3">
      <c r="A29" s="5"/>
      <c r="B29" s="5"/>
      <c r="C29" s="5"/>
      <c r="D29" s="5"/>
      <c r="E29" s="5"/>
      <c r="F29" s="5"/>
      <c r="G29" s="5"/>
      <c r="H29" s="5"/>
    </row>
    <row r="30" spans="1:37" x14ac:dyDescent="0.3">
      <c r="A30" s="5"/>
      <c r="B30" s="5"/>
      <c r="C30" s="5"/>
      <c r="D30" s="5"/>
      <c r="E30" s="5"/>
      <c r="F30" s="5"/>
      <c r="G30" s="5"/>
      <c r="H30" s="5"/>
    </row>
    <row r="31" spans="1:37" x14ac:dyDescent="0.3">
      <c r="A31" s="5"/>
      <c r="B31" s="5"/>
      <c r="C31" s="5"/>
      <c r="D31" s="5"/>
      <c r="E31" s="5"/>
      <c r="F31" s="5"/>
      <c r="G31" s="5"/>
      <c r="H31" s="5"/>
    </row>
    <row r="32" spans="1:37" x14ac:dyDescent="0.3">
      <c r="A32" s="5"/>
      <c r="B32" s="5"/>
      <c r="C32" s="5"/>
      <c r="D32" s="5"/>
      <c r="E32" s="5"/>
      <c r="F32" s="5"/>
      <c r="G32" s="5"/>
      <c r="H32" s="5"/>
    </row>
    <row r="33" spans="1:10" x14ac:dyDescent="0.3">
      <c r="A33" s="5"/>
      <c r="B33" s="5"/>
      <c r="C33" s="5"/>
      <c r="D33" s="5"/>
      <c r="E33" s="5"/>
      <c r="F33" s="5"/>
      <c r="G33" s="5"/>
      <c r="H33" s="5"/>
    </row>
    <row r="34" spans="1:10" x14ac:dyDescent="0.3">
      <c r="A34" s="5"/>
      <c r="B34" s="5"/>
      <c r="C34" s="5"/>
      <c r="D34" s="5"/>
      <c r="E34" s="5"/>
      <c r="F34" s="5"/>
      <c r="G34" s="5"/>
      <c r="H34" s="5"/>
    </row>
    <row r="35" spans="1:10" x14ac:dyDescent="0.3">
      <c r="A35" s="5"/>
      <c r="B35" s="5"/>
      <c r="C35" s="5"/>
      <c r="D35" s="5"/>
      <c r="E35" s="5"/>
      <c r="F35" s="5"/>
      <c r="G35" s="5"/>
      <c r="H35" s="5"/>
    </row>
    <row r="36" spans="1:10" x14ac:dyDescent="0.3">
      <c r="A36" s="5"/>
      <c r="B36" s="5"/>
      <c r="C36" s="5"/>
      <c r="D36" s="5"/>
      <c r="E36" s="5"/>
      <c r="F36" s="5"/>
      <c r="G36" s="5"/>
      <c r="H36" s="5"/>
    </row>
    <row r="37" spans="1:10" x14ac:dyDescent="0.3">
      <c r="A37" s="5"/>
      <c r="B37" s="5"/>
      <c r="C37" s="5"/>
      <c r="D37" s="5"/>
      <c r="E37" s="5"/>
      <c r="F37" s="5"/>
      <c r="G37" s="5"/>
      <c r="H37" s="5"/>
    </row>
    <row r="38" spans="1:10" x14ac:dyDescent="0.3">
      <c r="A38" s="5"/>
      <c r="B38" s="5"/>
      <c r="C38" s="5"/>
      <c r="D38" s="5"/>
      <c r="E38" s="5"/>
      <c r="F38" s="5"/>
      <c r="G38" s="5"/>
      <c r="H38" s="5"/>
    </row>
    <row r="40" spans="1:10" x14ac:dyDescent="0.3">
      <c r="B40" t="s">
        <v>91</v>
      </c>
      <c r="C40" s="2">
        <f t="shared" ref="C40:H42" si="6">C15+C18+C21+C24+C27+C30+C33+C36</f>
        <v>-999.98</v>
      </c>
      <c r="D40" s="2">
        <f t="shared" si="6"/>
        <v>0</v>
      </c>
      <c r="E40" s="2">
        <f t="shared" si="6"/>
        <v>9.9999999999766942E-4</v>
      </c>
      <c r="F40" s="2">
        <f t="shared" si="6"/>
        <v>-3.5527136788005009E-15</v>
      </c>
      <c r="G40" s="2">
        <f t="shared" si="6"/>
        <v>-9.9999999999909051E-3</v>
      </c>
      <c r="H40" s="2">
        <f t="shared" si="6"/>
        <v>3.0000000000307558E-6</v>
      </c>
    </row>
    <row r="41" spans="1:10" x14ac:dyDescent="0.3">
      <c r="B41" t="s">
        <v>92</v>
      </c>
      <c r="C41" s="2">
        <f t="shared" si="6"/>
        <v>0</v>
      </c>
      <c r="D41" s="2">
        <f t="shared" si="6"/>
        <v>-999.99</v>
      </c>
      <c r="E41" s="2">
        <f t="shared" si="6"/>
        <v>0</v>
      </c>
      <c r="F41" s="2">
        <f t="shared" si="6"/>
        <v>0</v>
      </c>
      <c r="G41" s="2">
        <f t="shared" si="6"/>
        <v>9.9999999999909051E-3</v>
      </c>
      <c r="H41" s="2">
        <f t="shared" si="6"/>
        <v>0</v>
      </c>
    </row>
    <row r="42" spans="1:10" x14ac:dyDescent="0.3">
      <c r="B42" t="s">
        <v>93</v>
      </c>
      <c r="C42" s="2">
        <f t="shared" si="6"/>
        <v>0</v>
      </c>
      <c r="D42" s="2">
        <f t="shared" si="6"/>
        <v>-4.4408920985006262E-16</v>
      </c>
      <c r="E42" s="2">
        <f t="shared" si="6"/>
        <v>-1000</v>
      </c>
      <c r="F42" s="2">
        <f t="shared" si="6"/>
        <v>-1.6999999999989246E-5</v>
      </c>
      <c r="G42" s="2">
        <f t="shared" si="6"/>
        <v>1.0000000000047748E-2</v>
      </c>
      <c r="H42" s="2">
        <f t="shared" si="6"/>
        <v>0</v>
      </c>
    </row>
    <row r="43" spans="1:10" x14ac:dyDescent="0.3">
      <c r="B43" t="s">
        <v>94</v>
      </c>
      <c r="C43" s="2">
        <f>C16*$K16+C19*$K19+C22*$K22+C25*$K25+C28*$K28+C31*$K31+C34*$K34+C37*$K37</f>
        <v>0</v>
      </c>
      <c r="D43" s="2">
        <f>D16*$K16+D19*$K19+D22*$K22+D25*$K25+D28*$K28+D31*$K31+D34*$K34+D37*$K37</f>
        <v>8.3820000000116579E-3</v>
      </c>
      <c r="E43" s="2">
        <f t="shared" ref="E43:H43" si="7">E16*$K16+E19*$K19+E22*$K22+E25*$K25+E28*$K28+E31*$K31+E34*$K34+E37*$K37</f>
        <v>1786.5394799999999</v>
      </c>
      <c r="F43" s="2">
        <f t="shared" si="7"/>
        <v>1000.123476</v>
      </c>
      <c r="G43" s="2">
        <f t="shared" si="7"/>
        <v>1.3969999999993377E-2</v>
      </c>
      <c r="H43" s="2">
        <f t="shared" si="7"/>
        <v>0</v>
      </c>
    </row>
    <row r="44" spans="1:10" x14ac:dyDescent="0.3">
      <c r="B44" t="s">
        <v>95</v>
      </c>
      <c r="C44" s="2">
        <f t="shared" ref="C44:F44" si="8">(C15*$K15+C18*$K18+C21*$K21+C24*$K24+C27*$K27+C30*$K30+C33*$K33+C36*$K36)-(C17*$J17+C20*$J20+C23*$J23+C26*$J26+C29*$J29+C32*$J32+C35*$J35+C38*$J38)</f>
        <v>3.7718999999984959E-2</v>
      </c>
      <c r="D44" s="2">
        <f t="shared" si="8"/>
        <v>1.1176000000023834E-4</v>
      </c>
      <c r="E44" s="2">
        <f t="shared" si="8"/>
        <v>6.9570599999996929E-2</v>
      </c>
      <c r="F44" s="2">
        <f t="shared" si="8"/>
        <v>9.3557089999929399E-4</v>
      </c>
      <c r="G44" s="2">
        <f>(G15*$K15+G18*$K18+G21*$K21+G24*$K24+G27*$K27+G30*$K30+G33*$K33+G36*$K36)-(G17*$J17+G20*$J20+G23*$J23+G26*$J26+G29*$J29+G32*$J32+G35*$J35+G38*$J38)</f>
        <v>-997.96790499999997</v>
      </c>
      <c r="H44" s="2">
        <f>(H15*$K15+H18*$K18+H21*$K21+H24*$K24+H27*$K27+H30*$K30+H33*$K33+H36*$K36)-(H17*$J17+H20*$J20+H23*$J23+H26*$J26+H29*$J29+H32*$J32+H35*$J35+H38*$J38)</f>
        <v>-2.9568902000009778E-3</v>
      </c>
      <c r="J44" s="2"/>
    </row>
    <row r="45" spans="1:10" x14ac:dyDescent="0.3">
      <c r="B45" t="s">
        <v>96</v>
      </c>
      <c r="C45" s="2">
        <f>C16*$J16+C19*$J19+C22*$J22+C25*$J25+C28*$J28+C31*$J31+C34*$J34+C37*$J37</f>
        <v>1785.8409799999999</v>
      </c>
      <c r="D45" s="2">
        <f>D16*$J16+D19*$J19+D22*$J22+D25*$J25+D28*$J28+D31*$J31+D34*$J34+D37*$J37</f>
        <v>-5.7276999999999134E-2</v>
      </c>
      <c r="E45" s="2">
        <f t="shared" ref="E45:H45" si="9">E16*$J16+E19*$J19+E22*$J22+E25*$J25+E28*$J28+E31*$J31+E34*$J34+E37*$J37</f>
        <v>0</v>
      </c>
      <c r="F45" s="2">
        <f t="shared" si="9"/>
        <v>0</v>
      </c>
      <c r="G45" s="2">
        <f t="shared" si="9"/>
        <v>1.2572999999996171E-2</v>
      </c>
      <c r="H45" s="2">
        <f t="shared" si="9"/>
        <v>-999.72113999999988</v>
      </c>
      <c r="J45" s="2"/>
    </row>
    <row r="46" spans="1:10" x14ac:dyDescent="0.3">
      <c r="J46" s="2"/>
    </row>
    <row r="47" spans="1:10" x14ac:dyDescent="0.3">
      <c r="B47" s="6" t="s">
        <v>97</v>
      </c>
      <c r="C47" s="2">
        <f>70.4*0.0254*1000</f>
        <v>1788.16</v>
      </c>
      <c r="D47" s="2">
        <v>0</v>
      </c>
      <c r="E47" s="2">
        <f>C47</f>
        <v>1788.16</v>
      </c>
    </row>
  </sheetData>
  <mergeCells count="1">
    <mergeCell ref="J12:K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8"/>
  <sheetViews>
    <sheetView workbookViewId="0">
      <selection sqref="A1:AS88"/>
    </sheetView>
  </sheetViews>
  <sheetFormatPr defaultRowHeight="14.4" x14ac:dyDescent="0.3"/>
  <sheetData>
    <row r="1" spans="1:45" x14ac:dyDescent="0.3">
      <c r="A1" t="s">
        <v>0</v>
      </c>
      <c r="B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5" x14ac:dyDescent="0.3">
      <c r="A2" t="s">
        <v>2</v>
      </c>
      <c r="B2" t="s">
        <v>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5" x14ac:dyDescent="0.3">
      <c r="C3" s="2" t="s">
        <v>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5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5" x14ac:dyDescent="0.3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5" x14ac:dyDescent="0.3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5" x14ac:dyDescent="0.3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5" ht="21" x14ac:dyDescent="0.4">
      <c r="A8" s="4" t="s">
        <v>106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5" x14ac:dyDescent="0.3"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5" x14ac:dyDescent="0.3">
      <c r="A10" t="s">
        <v>6</v>
      </c>
      <c r="C10" s="2" t="s">
        <v>107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5" x14ac:dyDescent="0.3">
      <c r="A11" t="s">
        <v>10</v>
      </c>
      <c r="B11" t="s">
        <v>11</v>
      </c>
      <c r="C11" s="2" t="s">
        <v>108</v>
      </c>
      <c r="D11" s="2" t="s">
        <v>109</v>
      </c>
      <c r="E11" s="2" t="s">
        <v>110</v>
      </c>
      <c r="F11" s="2" t="s">
        <v>111</v>
      </c>
      <c r="G11" s="2" t="s">
        <v>112</v>
      </c>
      <c r="H11" s="2" t="s">
        <v>113</v>
      </c>
      <c r="I11" s="2" t="s">
        <v>114</v>
      </c>
      <c r="J11" s="2" t="s">
        <v>115</v>
      </c>
      <c r="K11" s="2" t="s">
        <v>116</v>
      </c>
      <c r="L11" s="2" t="s">
        <v>117</v>
      </c>
      <c r="M11" s="2" t="s">
        <v>118</v>
      </c>
      <c r="N11" s="2" t="s">
        <v>119</v>
      </c>
      <c r="O11" s="2" t="s">
        <v>120</v>
      </c>
      <c r="P11" s="2" t="s">
        <v>121</v>
      </c>
      <c r="Q11" s="2" t="s">
        <v>122</v>
      </c>
      <c r="R11" s="2" t="s">
        <v>123</v>
      </c>
      <c r="S11" s="2" t="s">
        <v>12</v>
      </c>
      <c r="T11" s="2" t="s">
        <v>17</v>
      </c>
      <c r="U11" s="2" t="s">
        <v>124</v>
      </c>
      <c r="V11" s="2" t="s">
        <v>125</v>
      </c>
      <c r="W11" s="2" t="s">
        <v>126</v>
      </c>
      <c r="X11" s="2" t="s">
        <v>127</v>
      </c>
      <c r="Y11" s="2" t="s">
        <v>128</v>
      </c>
      <c r="Z11" s="2" t="s">
        <v>129</v>
      </c>
      <c r="AA11" s="2" t="s">
        <v>130</v>
      </c>
      <c r="AB11" s="2" t="s">
        <v>131</v>
      </c>
      <c r="AC11" s="2" t="s">
        <v>132</v>
      </c>
      <c r="AD11" s="2" t="s">
        <v>133</v>
      </c>
      <c r="AE11" s="2" t="s">
        <v>134</v>
      </c>
      <c r="AF11" s="2" t="s">
        <v>135</v>
      </c>
      <c r="AG11" s="2" t="s">
        <v>136</v>
      </c>
      <c r="AH11" s="2" t="s">
        <v>137</v>
      </c>
      <c r="AI11" s="2" t="s">
        <v>138</v>
      </c>
      <c r="AJ11" s="2" t="s">
        <v>139</v>
      </c>
      <c r="AK11" s="2" t="s">
        <v>140</v>
      </c>
      <c r="AL11" s="2" t="s">
        <v>141</v>
      </c>
      <c r="AM11" s="2" t="s">
        <v>142</v>
      </c>
      <c r="AN11" s="2" t="s">
        <v>143</v>
      </c>
      <c r="AO11" s="2" t="s">
        <v>144</v>
      </c>
      <c r="AP11" s="2" t="s">
        <v>145</v>
      </c>
      <c r="AQ11" t="s">
        <v>11</v>
      </c>
      <c r="AR11" t="s">
        <v>19</v>
      </c>
      <c r="AS11" t="s">
        <v>20</v>
      </c>
    </row>
    <row r="12" spans="1:45" x14ac:dyDescent="0.3">
      <c r="A12" t="s">
        <v>21</v>
      </c>
      <c r="B12" t="s">
        <v>21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t="s">
        <v>21</v>
      </c>
      <c r="AR12">
        <f>MIN(C12:AP12)</f>
        <v>0</v>
      </c>
      <c r="AS12">
        <f>MAX(C12:AP12)</f>
        <v>0</v>
      </c>
    </row>
    <row r="13" spans="1:45" x14ac:dyDescent="0.3">
      <c r="A13" t="s">
        <v>22</v>
      </c>
      <c r="B13" t="s">
        <v>23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t="s">
        <v>23</v>
      </c>
      <c r="AR13">
        <f t="shared" ref="AR13:AR14" si="0">MIN(C13:AP13)</f>
        <v>0</v>
      </c>
      <c r="AS13">
        <f t="shared" ref="AS13:AS14" si="1">MAX(C13:AP13)</f>
        <v>0</v>
      </c>
    </row>
    <row r="14" spans="1:45" x14ac:dyDescent="0.3">
      <c r="A14" t="s">
        <v>23</v>
      </c>
      <c r="B14" s="1" t="s">
        <v>24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1" t="s">
        <v>24</v>
      </c>
      <c r="AR14">
        <f t="shared" si="0"/>
        <v>0</v>
      </c>
      <c r="AS14">
        <f t="shared" si="1"/>
        <v>0</v>
      </c>
    </row>
    <row r="15" spans="1:45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5" x14ac:dyDescent="0.3">
      <c r="A16" t="s">
        <v>6</v>
      </c>
      <c r="C16" s="2" t="s">
        <v>146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5" x14ac:dyDescent="0.3">
      <c r="A17" t="s">
        <v>10</v>
      </c>
      <c r="B17" t="s">
        <v>11</v>
      </c>
      <c r="C17" s="2" t="s">
        <v>108</v>
      </c>
      <c r="D17" s="2" t="s">
        <v>109</v>
      </c>
      <c r="E17" s="2" t="s">
        <v>110</v>
      </c>
      <c r="F17" s="2" t="s">
        <v>111</v>
      </c>
      <c r="G17" s="2" t="s">
        <v>112</v>
      </c>
      <c r="H17" s="2" t="s">
        <v>113</v>
      </c>
      <c r="I17" s="2" t="s">
        <v>114</v>
      </c>
      <c r="J17" s="2" t="s">
        <v>115</v>
      </c>
      <c r="K17" s="2" t="s">
        <v>116</v>
      </c>
      <c r="L17" s="2" t="s">
        <v>117</v>
      </c>
      <c r="M17" s="2" t="s">
        <v>118</v>
      </c>
      <c r="N17" s="2" t="s">
        <v>119</v>
      </c>
      <c r="O17" s="2" t="s">
        <v>120</v>
      </c>
      <c r="P17" s="2" t="s">
        <v>121</v>
      </c>
      <c r="Q17" s="2" t="s">
        <v>122</v>
      </c>
      <c r="R17" s="2" t="s">
        <v>123</v>
      </c>
      <c r="S17" s="2" t="s">
        <v>12</v>
      </c>
      <c r="T17" s="2" t="s">
        <v>17</v>
      </c>
      <c r="U17" s="2" t="s">
        <v>124</v>
      </c>
      <c r="V17" s="2" t="s">
        <v>125</v>
      </c>
      <c r="W17" s="2" t="s">
        <v>126</v>
      </c>
      <c r="X17" s="2" t="s">
        <v>127</v>
      </c>
      <c r="Y17" s="2" t="s">
        <v>128</v>
      </c>
      <c r="Z17" s="2" t="s">
        <v>129</v>
      </c>
      <c r="AA17" s="2" t="s">
        <v>130</v>
      </c>
      <c r="AB17" s="2" t="s">
        <v>131</v>
      </c>
      <c r="AC17" s="2" t="s">
        <v>132</v>
      </c>
      <c r="AD17" s="2" t="s">
        <v>133</v>
      </c>
      <c r="AE17" s="2" t="s">
        <v>134</v>
      </c>
      <c r="AF17" s="2" t="s">
        <v>135</v>
      </c>
      <c r="AG17" s="2" t="s">
        <v>136</v>
      </c>
      <c r="AH17" s="2" t="s">
        <v>137</v>
      </c>
      <c r="AI17" s="2" t="s">
        <v>138</v>
      </c>
      <c r="AJ17" s="2" t="s">
        <v>139</v>
      </c>
      <c r="AK17" s="2" t="s">
        <v>140</v>
      </c>
      <c r="AL17" s="2" t="s">
        <v>141</v>
      </c>
      <c r="AM17" s="2" t="s">
        <v>142</v>
      </c>
      <c r="AN17" s="2" t="s">
        <v>143</v>
      </c>
      <c r="AO17" s="2" t="s">
        <v>144</v>
      </c>
      <c r="AP17" s="2" t="s">
        <v>145</v>
      </c>
      <c r="AQ17" t="s">
        <v>11</v>
      </c>
      <c r="AR17" t="s">
        <v>19</v>
      </c>
      <c r="AS17" t="s">
        <v>20</v>
      </c>
    </row>
    <row r="18" spans="1:45" x14ac:dyDescent="0.3">
      <c r="A18" t="s">
        <v>21</v>
      </c>
      <c r="B18" t="s">
        <v>21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t="s">
        <v>21</v>
      </c>
      <c r="AR18">
        <f>MIN(C18:AP18)</f>
        <v>0</v>
      </c>
      <c r="AS18">
        <f>MAX(C18:AP18)</f>
        <v>0</v>
      </c>
    </row>
    <row r="19" spans="1:45" x14ac:dyDescent="0.3">
      <c r="A19" t="s">
        <v>22</v>
      </c>
      <c r="B19" t="s">
        <v>23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t="s">
        <v>23</v>
      </c>
      <c r="AR19">
        <f t="shared" ref="AR19:AR20" si="2">MIN(C19:AP19)</f>
        <v>0</v>
      </c>
      <c r="AS19">
        <f t="shared" ref="AS19:AS20" si="3">MAX(C19:AP19)</f>
        <v>0</v>
      </c>
    </row>
    <row r="20" spans="1:45" x14ac:dyDescent="0.3">
      <c r="A20" t="s">
        <v>23</v>
      </c>
      <c r="B20" s="1" t="s">
        <v>24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1" t="s">
        <v>24</v>
      </c>
      <c r="AR20">
        <f t="shared" si="2"/>
        <v>0</v>
      </c>
      <c r="AS20">
        <f t="shared" si="3"/>
        <v>0</v>
      </c>
    </row>
    <row r="21" spans="1:45" x14ac:dyDescent="0.3"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5" x14ac:dyDescent="0.3">
      <c r="A22" t="s">
        <v>6</v>
      </c>
      <c r="C22" s="2" t="s">
        <v>147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5" x14ac:dyDescent="0.3">
      <c r="A23" t="s">
        <v>10</v>
      </c>
      <c r="B23" t="s">
        <v>11</v>
      </c>
      <c r="C23" s="2" t="s">
        <v>108</v>
      </c>
      <c r="D23" s="2" t="s">
        <v>109</v>
      </c>
      <c r="E23" s="2" t="s">
        <v>110</v>
      </c>
      <c r="F23" s="2" t="s">
        <v>111</v>
      </c>
      <c r="G23" s="2" t="s">
        <v>112</v>
      </c>
      <c r="H23" s="2" t="s">
        <v>113</v>
      </c>
      <c r="I23" s="2" t="s">
        <v>114</v>
      </c>
      <c r="J23" s="2" t="s">
        <v>115</v>
      </c>
      <c r="K23" s="2" t="s">
        <v>116</v>
      </c>
      <c r="L23" s="2" t="s">
        <v>117</v>
      </c>
      <c r="M23" s="2" t="s">
        <v>118</v>
      </c>
      <c r="N23" s="2" t="s">
        <v>119</v>
      </c>
      <c r="O23" s="2" t="s">
        <v>120</v>
      </c>
      <c r="P23" s="2" t="s">
        <v>121</v>
      </c>
      <c r="Q23" s="2" t="s">
        <v>122</v>
      </c>
      <c r="R23" s="2" t="s">
        <v>123</v>
      </c>
      <c r="S23" s="2" t="s">
        <v>12</v>
      </c>
      <c r="T23" s="2" t="s">
        <v>17</v>
      </c>
      <c r="U23" s="2" t="s">
        <v>124</v>
      </c>
      <c r="V23" s="2" t="s">
        <v>125</v>
      </c>
      <c r="W23" s="2" t="s">
        <v>126</v>
      </c>
      <c r="X23" s="2" t="s">
        <v>127</v>
      </c>
      <c r="Y23" s="2" t="s">
        <v>128</v>
      </c>
      <c r="Z23" s="2" t="s">
        <v>129</v>
      </c>
      <c r="AA23" s="2" t="s">
        <v>130</v>
      </c>
      <c r="AB23" s="2" t="s">
        <v>131</v>
      </c>
      <c r="AC23" s="2" t="s">
        <v>132</v>
      </c>
      <c r="AD23" s="2" t="s">
        <v>133</v>
      </c>
      <c r="AE23" s="2" t="s">
        <v>134</v>
      </c>
      <c r="AF23" s="2" t="s">
        <v>135</v>
      </c>
      <c r="AG23" s="2" t="s">
        <v>136</v>
      </c>
      <c r="AH23" s="2" t="s">
        <v>137</v>
      </c>
      <c r="AI23" s="2" t="s">
        <v>138</v>
      </c>
      <c r="AJ23" s="2" t="s">
        <v>139</v>
      </c>
      <c r="AK23" s="2" t="s">
        <v>140</v>
      </c>
      <c r="AL23" s="2" t="s">
        <v>141</v>
      </c>
      <c r="AM23" s="2" t="s">
        <v>142</v>
      </c>
      <c r="AN23" s="2" t="s">
        <v>143</v>
      </c>
      <c r="AO23" s="2" t="s">
        <v>144</v>
      </c>
      <c r="AP23" s="2" t="s">
        <v>145</v>
      </c>
      <c r="AQ23" t="s">
        <v>11</v>
      </c>
      <c r="AR23" t="s">
        <v>19</v>
      </c>
      <c r="AS23" t="s">
        <v>20</v>
      </c>
    </row>
    <row r="24" spans="1:45" x14ac:dyDescent="0.3">
      <c r="A24" t="s">
        <v>21</v>
      </c>
      <c r="B24" t="s">
        <v>21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t="s">
        <v>21</v>
      </c>
      <c r="AR24">
        <f>MIN(C24:AP24)</f>
        <v>0</v>
      </c>
      <c r="AS24">
        <f>MAX(C24:AP24)</f>
        <v>0</v>
      </c>
    </row>
    <row r="25" spans="1:45" x14ac:dyDescent="0.3">
      <c r="A25" t="s">
        <v>22</v>
      </c>
      <c r="B25" t="s">
        <v>23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t="s">
        <v>23</v>
      </c>
      <c r="AR25">
        <f t="shared" ref="AR25:AR26" si="4">MIN(C25:AP25)</f>
        <v>0</v>
      </c>
      <c r="AS25">
        <f t="shared" ref="AS25:AS26" si="5">MAX(C25:AP25)</f>
        <v>0</v>
      </c>
    </row>
    <row r="26" spans="1:45" x14ac:dyDescent="0.3">
      <c r="A26" t="s">
        <v>23</v>
      </c>
      <c r="B26" s="1" t="s">
        <v>24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1" t="s">
        <v>24</v>
      </c>
      <c r="AR26">
        <f t="shared" si="4"/>
        <v>0</v>
      </c>
      <c r="AS26">
        <f t="shared" si="5"/>
        <v>0</v>
      </c>
    </row>
    <row r="27" spans="1:45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5" x14ac:dyDescent="0.3">
      <c r="A28" t="s">
        <v>6</v>
      </c>
      <c r="C28" s="2" t="s">
        <v>148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5" x14ac:dyDescent="0.3">
      <c r="A29" t="s">
        <v>10</v>
      </c>
      <c r="B29" t="s">
        <v>11</v>
      </c>
      <c r="C29" s="2" t="s">
        <v>108</v>
      </c>
      <c r="D29" s="2" t="s">
        <v>109</v>
      </c>
      <c r="E29" s="2" t="s">
        <v>110</v>
      </c>
      <c r="F29" s="2" t="s">
        <v>111</v>
      </c>
      <c r="G29" s="2" t="s">
        <v>112</v>
      </c>
      <c r="H29" s="2" t="s">
        <v>113</v>
      </c>
      <c r="I29" s="2" t="s">
        <v>114</v>
      </c>
      <c r="J29" s="2" t="s">
        <v>115</v>
      </c>
      <c r="K29" s="2" t="s">
        <v>116</v>
      </c>
      <c r="L29" s="2" t="s">
        <v>117</v>
      </c>
      <c r="M29" s="2" t="s">
        <v>118</v>
      </c>
      <c r="N29" s="2" t="s">
        <v>119</v>
      </c>
      <c r="O29" s="2" t="s">
        <v>120</v>
      </c>
      <c r="P29" s="2" t="s">
        <v>121</v>
      </c>
      <c r="Q29" s="2" t="s">
        <v>122</v>
      </c>
      <c r="R29" s="2" t="s">
        <v>123</v>
      </c>
      <c r="S29" s="2" t="s">
        <v>12</v>
      </c>
      <c r="T29" s="2" t="s">
        <v>17</v>
      </c>
      <c r="U29" s="2" t="s">
        <v>124</v>
      </c>
      <c r="V29" s="2" t="s">
        <v>125</v>
      </c>
      <c r="W29" s="2" t="s">
        <v>126</v>
      </c>
      <c r="X29" s="2" t="s">
        <v>127</v>
      </c>
      <c r="Y29" s="2" t="s">
        <v>128</v>
      </c>
      <c r="Z29" s="2" t="s">
        <v>129</v>
      </c>
      <c r="AA29" s="2" t="s">
        <v>130</v>
      </c>
      <c r="AB29" s="2" t="s">
        <v>131</v>
      </c>
      <c r="AC29" s="2" t="s">
        <v>132</v>
      </c>
      <c r="AD29" s="2" t="s">
        <v>133</v>
      </c>
      <c r="AE29" s="2" t="s">
        <v>134</v>
      </c>
      <c r="AF29" s="2" t="s">
        <v>135</v>
      </c>
      <c r="AG29" s="2" t="s">
        <v>136</v>
      </c>
      <c r="AH29" s="2" t="s">
        <v>137</v>
      </c>
      <c r="AI29" s="2" t="s">
        <v>138</v>
      </c>
      <c r="AJ29" s="2" t="s">
        <v>139</v>
      </c>
      <c r="AK29" s="2" t="s">
        <v>140</v>
      </c>
      <c r="AL29" s="2" t="s">
        <v>141</v>
      </c>
      <c r="AM29" s="2" t="s">
        <v>142</v>
      </c>
      <c r="AN29" s="2" t="s">
        <v>143</v>
      </c>
      <c r="AO29" s="2" t="s">
        <v>144</v>
      </c>
      <c r="AP29" s="2" t="s">
        <v>145</v>
      </c>
      <c r="AQ29" t="s">
        <v>11</v>
      </c>
      <c r="AR29" t="s">
        <v>19</v>
      </c>
      <c r="AS29" t="s">
        <v>20</v>
      </c>
    </row>
    <row r="30" spans="1:45" x14ac:dyDescent="0.3">
      <c r="A30" t="s">
        <v>21</v>
      </c>
      <c r="B30" t="s">
        <v>21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t="s">
        <v>21</v>
      </c>
      <c r="AR30">
        <f>MIN(C30:AP30)</f>
        <v>0</v>
      </c>
      <c r="AS30">
        <f>MAX(C30:AP30)</f>
        <v>0</v>
      </c>
    </row>
    <row r="31" spans="1:45" x14ac:dyDescent="0.3">
      <c r="A31" t="s">
        <v>22</v>
      </c>
      <c r="B31" t="s">
        <v>23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t="s">
        <v>23</v>
      </c>
      <c r="AR31">
        <f t="shared" ref="AR31:AR32" si="6">MIN(C31:AP31)</f>
        <v>0</v>
      </c>
      <c r="AS31">
        <f t="shared" ref="AS31:AS32" si="7">MAX(C31:AP31)</f>
        <v>0</v>
      </c>
    </row>
    <row r="32" spans="1:45" x14ac:dyDescent="0.3">
      <c r="A32" t="s">
        <v>23</v>
      </c>
      <c r="B32" s="1" t="s">
        <v>24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1" t="s">
        <v>24</v>
      </c>
      <c r="AR32">
        <f t="shared" si="6"/>
        <v>0</v>
      </c>
      <c r="AS32">
        <f t="shared" si="7"/>
        <v>0</v>
      </c>
    </row>
    <row r="33" spans="1:45" x14ac:dyDescent="0.3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5" x14ac:dyDescent="0.3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5" ht="21" x14ac:dyDescent="0.4">
      <c r="A35" s="4" t="s">
        <v>149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5" x14ac:dyDescent="0.3">
      <c r="B36" t="s">
        <v>36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5" x14ac:dyDescent="0.3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5" x14ac:dyDescent="0.3">
      <c r="A38" t="s">
        <v>6</v>
      </c>
      <c r="C38" s="2" t="s">
        <v>38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5" x14ac:dyDescent="0.3">
      <c r="A39" t="s">
        <v>10</v>
      </c>
      <c r="B39" t="s">
        <v>11</v>
      </c>
      <c r="C39" s="2" t="s">
        <v>108</v>
      </c>
      <c r="D39" s="2" t="s">
        <v>109</v>
      </c>
      <c r="E39" s="2" t="s">
        <v>110</v>
      </c>
      <c r="F39" s="2" t="s">
        <v>111</v>
      </c>
      <c r="G39" s="2" t="s">
        <v>112</v>
      </c>
      <c r="H39" s="2" t="s">
        <v>113</v>
      </c>
      <c r="I39" s="2" t="s">
        <v>114</v>
      </c>
      <c r="J39" s="2" t="s">
        <v>115</v>
      </c>
      <c r="K39" s="2" t="s">
        <v>116</v>
      </c>
      <c r="L39" s="2" t="s">
        <v>117</v>
      </c>
      <c r="M39" s="2" t="s">
        <v>118</v>
      </c>
      <c r="N39" s="2" t="s">
        <v>119</v>
      </c>
      <c r="O39" s="2" t="s">
        <v>120</v>
      </c>
      <c r="P39" s="2" t="s">
        <v>121</v>
      </c>
      <c r="Q39" s="2" t="s">
        <v>122</v>
      </c>
      <c r="R39" s="2" t="s">
        <v>123</v>
      </c>
      <c r="S39" s="2" t="s">
        <v>12</v>
      </c>
      <c r="T39" s="2" t="s">
        <v>17</v>
      </c>
      <c r="U39" s="2" t="s">
        <v>124</v>
      </c>
      <c r="V39" s="2" t="s">
        <v>125</v>
      </c>
      <c r="W39" s="2" t="s">
        <v>126</v>
      </c>
      <c r="X39" s="2" t="s">
        <v>127</v>
      </c>
      <c r="Y39" s="2" t="s">
        <v>128</v>
      </c>
      <c r="Z39" s="2" t="s">
        <v>129</v>
      </c>
      <c r="AA39" s="2" t="s">
        <v>130</v>
      </c>
      <c r="AB39" s="2" t="s">
        <v>131</v>
      </c>
      <c r="AC39" s="2" t="s">
        <v>132</v>
      </c>
      <c r="AD39" s="2" t="s">
        <v>133</v>
      </c>
      <c r="AE39" s="2" t="s">
        <v>134</v>
      </c>
      <c r="AF39" s="2" t="s">
        <v>135</v>
      </c>
      <c r="AG39" s="2" t="s">
        <v>136</v>
      </c>
      <c r="AH39" s="2" t="s">
        <v>137</v>
      </c>
      <c r="AI39" s="2" t="s">
        <v>138</v>
      </c>
      <c r="AJ39" s="2" t="s">
        <v>139</v>
      </c>
      <c r="AK39" s="2" t="s">
        <v>140</v>
      </c>
      <c r="AL39" s="2" t="s">
        <v>141</v>
      </c>
      <c r="AM39" s="2" t="s">
        <v>142</v>
      </c>
      <c r="AN39" s="2" t="s">
        <v>143</v>
      </c>
      <c r="AO39" s="2" t="s">
        <v>144</v>
      </c>
      <c r="AP39" s="2" t="s">
        <v>145</v>
      </c>
      <c r="AQ39" t="s">
        <v>11</v>
      </c>
      <c r="AR39" t="s">
        <v>19</v>
      </c>
      <c r="AS39" t="s">
        <v>20</v>
      </c>
    </row>
    <row r="40" spans="1:45" x14ac:dyDescent="0.3">
      <c r="A40" t="s">
        <v>21</v>
      </c>
      <c r="B40" t="s">
        <v>21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t="s">
        <v>21</v>
      </c>
      <c r="AR40">
        <f>MIN(C40:AP40)</f>
        <v>0</v>
      </c>
      <c r="AS40">
        <f>MAX(C40:AP40)</f>
        <v>0</v>
      </c>
    </row>
    <row r="41" spans="1:45" x14ac:dyDescent="0.3">
      <c r="A41" t="s">
        <v>22</v>
      </c>
      <c r="B41" t="s">
        <v>23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t="s">
        <v>23</v>
      </c>
      <c r="AR41">
        <f t="shared" ref="AR41:AR42" si="8">MIN(C41:AP41)</f>
        <v>0</v>
      </c>
      <c r="AS41">
        <f t="shared" ref="AS41:AS42" si="9">MAX(C41:AP41)</f>
        <v>0</v>
      </c>
    </row>
    <row r="42" spans="1:45" x14ac:dyDescent="0.3">
      <c r="A42" t="s">
        <v>23</v>
      </c>
      <c r="B42" s="1" t="s">
        <v>24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1" t="s">
        <v>24</v>
      </c>
      <c r="AR42">
        <f t="shared" si="8"/>
        <v>0</v>
      </c>
      <c r="AS42">
        <f t="shared" si="9"/>
        <v>0</v>
      </c>
    </row>
    <row r="43" spans="1:45" x14ac:dyDescent="0.3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5" x14ac:dyDescent="0.3">
      <c r="A44" t="s">
        <v>67</v>
      </c>
      <c r="C44" s="2" t="s">
        <v>68</v>
      </c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5" x14ac:dyDescent="0.3">
      <c r="A45" t="s">
        <v>10</v>
      </c>
      <c r="B45" t="s">
        <v>11</v>
      </c>
      <c r="C45" s="2" t="s">
        <v>108</v>
      </c>
      <c r="D45" s="2" t="s">
        <v>109</v>
      </c>
      <c r="E45" s="2" t="s">
        <v>110</v>
      </c>
      <c r="F45" s="2" t="s">
        <v>111</v>
      </c>
      <c r="G45" s="2" t="s">
        <v>112</v>
      </c>
      <c r="H45" s="2" t="s">
        <v>113</v>
      </c>
      <c r="I45" s="2" t="s">
        <v>114</v>
      </c>
      <c r="J45" s="2" t="s">
        <v>115</v>
      </c>
      <c r="K45" s="2" t="s">
        <v>116</v>
      </c>
      <c r="L45" s="2" t="s">
        <v>117</v>
      </c>
      <c r="M45" s="2" t="s">
        <v>118</v>
      </c>
      <c r="N45" s="2" t="s">
        <v>119</v>
      </c>
      <c r="O45" s="2" t="s">
        <v>120</v>
      </c>
      <c r="P45" s="2" t="s">
        <v>121</v>
      </c>
      <c r="Q45" s="2" t="s">
        <v>122</v>
      </c>
      <c r="R45" s="2" t="s">
        <v>123</v>
      </c>
      <c r="S45" s="2" t="s">
        <v>12</v>
      </c>
      <c r="T45" s="2" t="s">
        <v>17</v>
      </c>
      <c r="U45" s="2" t="s">
        <v>124</v>
      </c>
      <c r="V45" s="2" t="s">
        <v>125</v>
      </c>
      <c r="W45" s="2" t="s">
        <v>126</v>
      </c>
      <c r="X45" s="2" t="s">
        <v>127</v>
      </c>
      <c r="Y45" s="2" t="s">
        <v>128</v>
      </c>
      <c r="Z45" s="2" t="s">
        <v>129</v>
      </c>
      <c r="AA45" s="2" t="s">
        <v>130</v>
      </c>
      <c r="AB45" s="2" t="s">
        <v>131</v>
      </c>
      <c r="AC45" s="2" t="s">
        <v>132</v>
      </c>
      <c r="AD45" s="2" t="s">
        <v>133</v>
      </c>
      <c r="AE45" s="2" t="s">
        <v>134</v>
      </c>
      <c r="AF45" s="2" t="s">
        <v>135</v>
      </c>
      <c r="AG45" s="2" t="s">
        <v>136</v>
      </c>
      <c r="AH45" s="2" t="s">
        <v>137</v>
      </c>
      <c r="AI45" s="2" t="s">
        <v>138</v>
      </c>
      <c r="AJ45" s="2" t="s">
        <v>139</v>
      </c>
      <c r="AK45" s="2" t="s">
        <v>140</v>
      </c>
      <c r="AL45" s="2" t="s">
        <v>141</v>
      </c>
      <c r="AM45" s="2" t="s">
        <v>142</v>
      </c>
      <c r="AN45" s="2" t="s">
        <v>143</v>
      </c>
      <c r="AO45" s="2" t="s">
        <v>144</v>
      </c>
      <c r="AP45" s="2" t="s">
        <v>145</v>
      </c>
      <c r="AQ45" t="s">
        <v>11</v>
      </c>
      <c r="AR45" t="s">
        <v>19</v>
      </c>
      <c r="AS45" t="s">
        <v>20</v>
      </c>
    </row>
    <row r="46" spans="1:45" x14ac:dyDescent="0.3">
      <c r="A46" t="s">
        <v>21</v>
      </c>
      <c r="B46" t="s">
        <v>21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t="s">
        <v>21</v>
      </c>
      <c r="AR46">
        <f>MIN(C46:AP46)</f>
        <v>0</v>
      </c>
      <c r="AS46">
        <f>MAX(C46:AP46)</f>
        <v>0</v>
      </c>
    </row>
    <row r="47" spans="1:45" x14ac:dyDescent="0.3">
      <c r="A47" t="s">
        <v>22</v>
      </c>
      <c r="B47" t="s">
        <v>23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t="s">
        <v>23</v>
      </c>
      <c r="AR47">
        <f t="shared" ref="AR47:AR48" si="10">MIN(C47:AP47)</f>
        <v>0</v>
      </c>
      <c r="AS47">
        <f t="shared" ref="AS47:AS48" si="11">MAX(C47:AP47)</f>
        <v>0</v>
      </c>
    </row>
    <row r="48" spans="1:45" x14ac:dyDescent="0.3">
      <c r="A48" t="s">
        <v>23</v>
      </c>
      <c r="B48" s="1" t="s">
        <v>24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" t="s">
        <v>24</v>
      </c>
      <c r="AR48">
        <f t="shared" si="10"/>
        <v>0</v>
      </c>
      <c r="AS48">
        <f t="shared" si="11"/>
        <v>0</v>
      </c>
    </row>
    <row r="49" spans="1:45" x14ac:dyDescent="0.3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5" x14ac:dyDescent="0.3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5" x14ac:dyDescent="0.3">
      <c r="A51" t="s">
        <v>67</v>
      </c>
      <c r="C51" s="2" t="s">
        <v>69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5" x14ac:dyDescent="0.3">
      <c r="A52" t="s">
        <v>10</v>
      </c>
      <c r="B52" t="s">
        <v>11</v>
      </c>
      <c r="C52" s="2" t="s">
        <v>108</v>
      </c>
      <c r="D52" s="2" t="s">
        <v>109</v>
      </c>
      <c r="E52" s="2" t="s">
        <v>110</v>
      </c>
      <c r="F52" s="2" t="s">
        <v>111</v>
      </c>
      <c r="G52" s="2" t="s">
        <v>112</v>
      </c>
      <c r="H52" s="2" t="s">
        <v>113</v>
      </c>
      <c r="I52" s="2" t="s">
        <v>114</v>
      </c>
      <c r="J52" s="2" t="s">
        <v>115</v>
      </c>
      <c r="K52" s="2" t="s">
        <v>116</v>
      </c>
      <c r="L52" s="2" t="s">
        <v>117</v>
      </c>
      <c r="M52" s="2" t="s">
        <v>118</v>
      </c>
      <c r="N52" s="2" t="s">
        <v>119</v>
      </c>
      <c r="O52" s="2" t="s">
        <v>120</v>
      </c>
      <c r="P52" s="2" t="s">
        <v>121</v>
      </c>
      <c r="Q52" s="2" t="s">
        <v>122</v>
      </c>
      <c r="R52" s="2" t="s">
        <v>123</v>
      </c>
      <c r="S52" s="2" t="s">
        <v>12</v>
      </c>
      <c r="T52" s="2" t="s">
        <v>17</v>
      </c>
      <c r="U52" s="2" t="s">
        <v>124</v>
      </c>
      <c r="V52" s="2" t="s">
        <v>125</v>
      </c>
      <c r="W52" s="2" t="s">
        <v>126</v>
      </c>
      <c r="X52" s="2" t="s">
        <v>127</v>
      </c>
      <c r="Y52" s="2" t="s">
        <v>128</v>
      </c>
      <c r="Z52" s="2" t="s">
        <v>129</v>
      </c>
      <c r="AA52" s="2" t="s">
        <v>130</v>
      </c>
      <c r="AB52" s="2" t="s">
        <v>131</v>
      </c>
      <c r="AC52" s="2" t="s">
        <v>132</v>
      </c>
      <c r="AD52" s="2" t="s">
        <v>133</v>
      </c>
      <c r="AE52" s="2" t="s">
        <v>134</v>
      </c>
      <c r="AF52" s="2" t="s">
        <v>135</v>
      </c>
      <c r="AG52" s="2" t="s">
        <v>136</v>
      </c>
      <c r="AH52" s="2" t="s">
        <v>137</v>
      </c>
      <c r="AI52" s="2" t="s">
        <v>138</v>
      </c>
      <c r="AJ52" s="2" t="s">
        <v>139</v>
      </c>
      <c r="AK52" s="2" t="s">
        <v>140</v>
      </c>
      <c r="AL52" s="2" t="s">
        <v>141</v>
      </c>
      <c r="AM52" s="2" t="s">
        <v>142</v>
      </c>
      <c r="AN52" s="2" t="s">
        <v>143</v>
      </c>
      <c r="AO52" s="2" t="s">
        <v>144</v>
      </c>
      <c r="AP52" s="2" t="s">
        <v>145</v>
      </c>
      <c r="AQ52" t="s">
        <v>11</v>
      </c>
      <c r="AR52" t="s">
        <v>19</v>
      </c>
      <c r="AS52" t="s">
        <v>20</v>
      </c>
    </row>
    <row r="53" spans="1:45" x14ac:dyDescent="0.3">
      <c r="A53" t="s">
        <v>21</v>
      </c>
      <c r="B53" t="s">
        <v>21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t="s">
        <v>21</v>
      </c>
      <c r="AR53">
        <f>MIN(C53:AP53)</f>
        <v>0</v>
      </c>
      <c r="AS53">
        <f>MAX(C53:AP53)</f>
        <v>0</v>
      </c>
    </row>
    <row r="54" spans="1:45" x14ac:dyDescent="0.3">
      <c r="A54" t="s">
        <v>22</v>
      </c>
      <c r="B54" t="s">
        <v>23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t="s">
        <v>23</v>
      </c>
      <c r="AR54">
        <f t="shared" ref="AR54:AR55" si="12">MIN(C54:AP54)</f>
        <v>0</v>
      </c>
      <c r="AS54">
        <f t="shared" ref="AS54:AS55" si="13">MAX(C54:AP54)</f>
        <v>0</v>
      </c>
    </row>
    <row r="55" spans="1:45" x14ac:dyDescent="0.3">
      <c r="A55" t="s">
        <v>23</v>
      </c>
      <c r="B55" s="1" t="s">
        <v>24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" t="s">
        <v>24</v>
      </c>
      <c r="AR55">
        <f t="shared" si="12"/>
        <v>0</v>
      </c>
      <c r="AS55">
        <f t="shared" si="13"/>
        <v>0</v>
      </c>
    </row>
    <row r="56" spans="1:45" x14ac:dyDescent="0.3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5" x14ac:dyDescent="0.3">
      <c r="A57" t="s">
        <v>67</v>
      </c>
      <c r="C57" s="2" t="s">
        <v>150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5" x14ac:dyDescent="0.3">
      <c r="A58" t="s">
        <v>10</v>
      </c>
      <c r="B58" t="s">
        <v>11</v>
      </c>
      <c r="C58" s="2" t="s">
        <v>108</v>
      </c>
      <c r="D58" s="2" t="s">
        <v>109</v>
      </c>
      <c r="E58" s="2" t="s">
        <v>110</v>
      </c>
      <c r="F58" s="2" t="s">
        <v>111</v>
      </c>
      <c r="G58" s="2" t="s">
        <v>112</v>
      </c>
      <c r="H58" s="2" t="s">
        <v>113</v>
      </c>
      <c r="I58" s="2" t="s">
        <v>114</v>
      </c>
      <c r="J58" s="2" t="s">
        <v>115</v>
      </c>
      <c r="K58" s="2" t="s">
        <v>116</v>
      </c>
      <c r="L58" s="2" t="s">
        <v>117</v>
      </c>
      <c r="M58" s="2" t="s">
        <v>118</v>
      </c>
      <c r="N58" s="2" t="s">
        <v>119</v>
      </c>
      <c r="O58" s="2" t="s">
        <v>120</v>
      </c>
      <c r="P58" s="2" t="s">
        <v>121</v>
      </c>
      <c r="Q58" s="2" t="s">
        <v>122</v>
      </c>
      <c r="R58" s="2" t="s">
        <v>123</v>
      </c>
      <c r="S58" s="2" t="s">
        <v>12</v>
      </c>
      <c r="T58" s="2" t="s">
        <v>17</v>
      </c>
      <c r="U58" s="2" t="s">
        <v>124</v>
      </c>
      <c r="V58" s="2" t="s">
        <v>125</v>
      </c>
      <c r="W58" s="2" t="s">
        <v>126</v>
      </c>
      <c r="X58" s="2" t="s">
        <v>127</v>
      </c>
      <c r="Y58" s="2" t="s">
        <v>128</v>
      </c>
      <c r="Z58" s="2" t="s">
        <v>129</v>
      </c>
      <c r="AA58" s="2" t="s">
        <v>130</v>
      </c>
      <c r="AB58" s="2" t="s">
        <v>131</v>
      </c>
      <c r="AC58" s="2" t="s">
        <v>132</v>
      </c>
      <c r="AD58" s="2" t="s">
        <v>133</v>
      </c>
      <c r="AE58" s="2" t="s">
        <v>134</v>
      </c>
      <c r="AF58" s="2" t="s">
        <v>135</v>
      </c>
      <c r="AG58" s="2" t="s">
        <v>136</v>
      </c>
      <c r="AH58" s="2" t="s">
        <v>137</v>
      </c>
      <c r="AI58" s="2" t="s">
        <v>138</v>
      </c>
      <c r="AJ58" s="2" t="s">
        <v>139</v>
      </c>
      <c r="AK58" s="2" t="s">
        <v>140</v>
      </c>
      <c r="AL58" s="2" t="s">
        <v>141</v>
      </c>
      <c r="AM58" s="2" t="s">
        <v>142</v>
      </c>
      <c r="AN58" s="2" t="s">
        <v>143</v>
      </c>
      <c r="AO58" s="2" t="s">
        <v>144</v>
      </c>
      <c r="AP58" s="2" t="s">
        <v>145</v>
      </c>
      <c r="AQ58" t="s">
        <v>11</v>
      </c>
      <c r="AR58" t="s">
        <v>19</v>
      </c>
      <c r="AS58" t="s">
        <v>20</v>
      </c>
    </row>
    <row r="59" spans="1:45" x14ac:dyDescent="0.3">
      <c r="A59" t="s">
        <v>21</v>
      </c>
      <c r="B59" t="s">
        <v>21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t="s">
        <v>21</v>
      </c>
      <c r="AR59">
        <f>MIN(C59:AP59)</f>
        <v>0</v>
      </c>
      <c r="AS59">
        <f>MAX(C59:AP59)</f>
        <v>0</v>
      </c>
    </row>
    <row r="60" spans="1:45" x14ac:dyDescent="0.3">
      <c r="A60" t="s">
        <v>22</v>
      </c>
      <c r="B60" t="s">
        <v>23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t="s">
        <v>23</v>
      </c>
      <c r="AR60">
        <f t="shared" ref="AR60:AR61" si="14">MIN(C60:AP60)</f>
        <v>0</v>
      </c>
      <c r="AS60">
        <f t="shared" ref="AS60:AS61" si="15">MAX(C60:AP60)</f>
        <v>0</v>
      </c>
    </row>
    <row r="61" spans="1:45" x14ac:dyDescent="0.3">
      <c r="A61" t="s">
        <v>23</v>
      </c>
      <c r="B61" s="1" t="s">
        <v>24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1" t="s">
        <v>24</v>
      </c>
      <c r="AR61">
        <f t="shared" si="14"/>
        <v>0</v>
      </c>
      <c r="AS61">
        <f t="shared" si="15"/>
        <v>0</v>
      </c>
    </row>
    <row r="62" spans="1:45" x14ac:dyDescent="0.3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5" x14ac:dyDescent="0.3">
      <c r="A63" t="s">
        <v>67</v>
      </c>
      <c r="C63" s="2" t="s">
        <v>71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5" x14ac:dyDescent="0.3">
      <c r="A64" t="s">
        <v>10</v>
      </c>
      <c r="B64" t="s">
        <v>11</v>
      </c>
      <c r="C64" s="2" t="s">
        <v>108</v>
      </c>
      <c r="D64" s="2" t="s">
        <v>109</v>
      </c>
      <c r="E64" s="2" t="s">
        <v>110</v>
      </c>
      <c r="F64" s="2" t="s">
        <v>111</v>
      </c>
      <c r="G64" s="2" t="s">
        <v>112</v>
      </c>
      <c r="H64" s="2" t="s">
        <v>113</v>
      </c>
      <c r="I64" s="2" t="s">
        <v>114</v>
      </c>
      <c r="J64" s="2" t="s">
        <v>115</v>
      </c>
      <c r="K64" s="2" t="s">
        <v>116</v>
      </c>
      <c r="L64" s="2" t="s">
        <v>117</v>
      </c>
      <c r="M64" s="2" t="s">
        <v>118</v>
      </c>
      <c r="N64" s="2" t="s">
        <v>119</v>
      </c>
      <c r="O64" s="2" t="s">
        <v>120</v>
      </c>
      <c r="P64" s="2" t="s">
        <v>121</v>
      </c>
      <c r="Q64" s="2" t="s">
        <v>122</v>
      </c>
      <c r="R64" s="2" t="s">
        <v>123</v>
      </c>
      <c r="S64" s="2" t="s">
        <v>12</v>
      </c>
      <c r="T64" s="2" t="s">
        <v>17</v>
      </c>
      <c r="U64" s="2" t="s">
        <v>124</v>
      </c>
      <c r="V64" s="2" t="s">
        <v>125</v>
      </c>
      <c r="W64" s="2" t="s">
        <v>126</v>
      </c>
      <c r="X64" s="2" t="s">
        <v>127</v>
      </c>
      <c r="Y64" s="2" t="s">
        <v>128</v>
      </c>
      <c r="Z64" s="2" t="s">
        <v>129</v>
      </c>
      <c r="AA64" s="2" t="s">
        <v>130</v>
      </c>
      <c r="AB64" s="2" t="s">
        <v>131</v>
      </c>
      <c r="AC64" s="2" t="s">
        <v>132</v>
      </c>
      <c r="AD64" s="2" t="s">
        <v>133</v>
      </c>
      <c r="AE64" s="2" t="s">
        <v>134</v>
      </c>
      <c r="AF64" s="2" t="s">
        <v>135</v>
      </c>
      <c r="AG64" s="2" t="s">
        <v>136</v>
      </c>
      <c r="AH64" s="2" t="s">
        <v>137</v>
      </c>
      <c r="AI64" s="2" t="s">
        <v>138</v>
      </c>
      <c r="AJ64" s="2" t="s">
        <v>139</v>
      </c>
      <c r="AK64" s="2" t="s">
        <v>140</v>
      </c>
      <c r="AL64" s="2" t="s">
        <v>141</v>
      </c>
      <c r="AM64" s="2" t="s">
        <v>142</v>
      </c>
      <c r="AN64" s="2" t="s">
        <v>143</v>
      </c>
      <c r="AO64" s="2" t="s">
        <v>144</v>
      </c>
      <c r="AP64" s="2" t="s">
        <v>145</v>
      </c>
      <c r="AQ64" t="s">
        <v>11</v>
      </c>
      <c r="AR64" t="s">
        <v>19</v>
      </c>
      <c r="AS64" t="s">
        <v>20</v>
      </c>
    </row>
    <row r="65" spans="1:45" x14ac:dyDescent="0.3">
      <c r="A65" t="s">
        <v>21</v>
      </c>
      <c r="B65" t="s">
        <v>21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t="s">
        <v>21</v>
      </c>
      <c r="AR65">
        <f>MIN(C65:AP65)</f>
        <v>0</v>
      </c>
      <c r="AS65">
        <f>MAX(C65:AP65)</f>
        <v>0</v>
      </c>
    </row>
    <row r="66" spans="1:45" x14ac:dyDescent="0.3">
      <c r="A66" t="s">
        <v>22</v>
      </c>
      <c r="B66" t="s">
        <v>23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t="s">
        <v>23</v>
      </c>
      <c r="AR66">
        <f t="shared" ref="AR66:AR67" si="16">MIN(C66:AP66)</f>
        <v>0</v>
      </c>
      <c r="AS66">
        <f t="shared" ref="AS66:AS67" si="17">MAX(C66:AP66)</f>
        <v>0</v>
      </c>
    </row>
    <row r="67" spans="1:45" x14ac:dyDescent="0.3">
      <c r="A67" t="s">
        <v>23</v>
      </c>
      <c r="B67" s="1" t="s">
        <v>24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1" t="s">
        <v>24</v>
      </c>
      <c r="AR67">
        <f t="shared" si="16"/>
        <v>0</v>
      </c>
      <c r="AS67">
        <f t="shared" si="17"/>
        <v>0</v>
      </c>
    </row>
    <row r="68" spans="1:45" x14ac:dyDescent="0.3"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5" x14ac:dyDescent="0.3">
      <c r="A69" t="s">
        <v>67</v>
      </c>
      <c r="C69" s="2" t="s">
        <v>72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5" x14ac:dyDescent="0.3">
      <c r="A70" t="s">
        <v>10</v>
      </c>
      <c r="B70" t="s">
        <v>11</v>
      </c>
      <c r="C70" s="2" t="s">
        <v>108</v>
      </c>
      <c r="D70" s="2" t="s">
        <v>109</v>
      </c>
      <c r="E70" s="2" t="s">
        <v>110</v>
      </c>
      <c r="F70" s="2" t="s">
        <v>111</v>
      </c>
      <c r="G70" s="2" t="s">
        <v>112</v>
      </c>
      <c r="H70" s="2" t="s">
        <v>113</v>
      </c>
      <c r="I70" s="2" t="s">
        <v>114</v>
      </c>
      <c r="J70" s="2" t="s">
        <v>115</v>
      </c>
      <c r="K70" s="2" t="s">
        <v>116</v>
      </c>
      <c r="L70" s="2" t="s">
        <v>117</v>
      </c>
      <c r="M70" s="2" t="s">
        <v>118</v>
      </c>
      <c r="N70" s="2" t="s">
        <v>119</v>
      </c>
      <c r="O70" s="2" t="s">
        <v>120</v>
      </c>
      <c r="P70" s="2" t="s">
        <v>121</v>
      </c>
      <c r="Q70" s="2" t="s">
        <v>122</v>
      </c>
      <c r="R70" s="2" t="s">
        <v>123</v>
      </c>
      <c r="S70" s="2" t="s">
        <v>12</v>
      </c>
      <c r="T70" s="2" t="s">
        <v>17</v>
      </c>
      <c r="U70" s="2" t="s">
        <v>124</v>
      </c>
      <c r="V70" s="2" t="s">
        <v>125</v>
      </c>
      <c r="W70" s="2" t="s">
        <v>126</v>
      </c>
      <c r="X70" s="2" t="s">
        <v>127</v>
      </c>
      <c r="Y70" s="2" t="s">
        <v>128</v>
      </c>
      <c r="Z70" s="2" t="s">
        <v>129</v>
      </c>
      <c r="AA70" s="2" t="s">
        <v>130</v>
      </c>
      <c r="AB70" s="2" t="s">
        <v>131</v>
      </c>
      <c r="AC70" s="2" t="s">
        <v>132</v>
      </c>
      <c r="AD70" s="2" t="s">
        <v>133</v>
      </c>
      <c r="AE70" s="2" t="s">
        <v>134</v>
      </c>
      <c r="AF70" s="2" t="s">
        <v>135</v>
      </c>
      <c r="AG70" s="2" t="s">
        <v>136</v>
      </c>
      <c r="AH70" s="2" t="s">
        <v>137</v>
      </c>
      <c r="AI70" s="2" t="s">
        <v>138</v>
      </c>
      <c r="AJ70" s="2" t="s">
        <v>139</v>
      </c>
      <c r="AK70" s="2" t="s">
        <v>140</v>
      </c>
      <c r="AL70" s="2" t="s">
        <v>141</v>
      </c>
      <c r="AM70" s="2" t="s">
        <v>142</v>
      </c>
      <c r="AN70" s="2" t="s">
        <v>143</v>
      </c>
      <c r="AO70" s="2" t="s">
        <v>144</v>
      </c>
      <c r="AP70" s="2" t="s">
        <v>145</v>
      </c>
      <c r="AQ70" t="s">
        <v>11</v>
      </c>
      <c r="AR70" t="s">
        <v>19</v>
      </c>
      <c r="AS70" t="s">
        <v>20</v>
      </c>
    </row>
    <row r="71" spans="1:45" x14ac:dyDescent="0.3">
      <c r="A71" t="s">
        <v>21</v>
      </c>
      <c r="B71" t="s">
        <v>21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t="s">
        <v>21</v>
      </c>
      <c r="AR71">
        <f>MIN(C71:AP71)</f>
        <v>0</v>
      </c>
      <c r="AS71">
        <f>MAX(C71:AP71)</f>
        <v>0</v>
      </c>
    </row>
    <row r="72" spans="1:45" x14ac:dyDescent="0.3">
      <c r="A72" t="s">
        <v>22</v>
      </c>
      <c r="B72" t="s">
        <v>23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t="s">
        <v>23</v>
      </c>
      <c r="AR72">
        <f t="shared" ref="AR72:AR73" si="18">MIN(C72:AP72)</f>
        <v>0</v>
      </c>
      <c r="AS72">
        <f t="shared" ref="AS72:AS73" si="19">MAX(C72:AP72)</f>
        <v>0</v>
      </c>
    </row>
    <row r="73" spans="1:45" x14ac:dyDescent="0.3">
      <c r="A73" t="s">
        <v>23</v>
      </c>
      <c r="B73" s="1" t="s">
        <v>24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1" t="s">
        <v>24</v>
      </c>
      <c r="AR73">
        <f t="shared" si="18"/>
        <v>0</v>
      </c>
      <c r="AS73">
        <f t="shared" si="19"/>
        <v>0</v>
      </c>
    </row>
    <row r="74" spans="1:45" x14ac:dyDescent="0.3"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5" x14ac:dyDescent="0.3"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5" x14ac:dyDescent="0.3"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5" x14ac:dyDescent="0.3"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5" x14ac:dyDescent="0.3">
      <c r="A78" t="s">
        <v>6</v>
      </c>
      <c r="C78" s="2" t="s">
        <v>68</v>
      </c>
      <c r="D78" s="2"/>
      <c r="E78" s="3" t="s">
        <v>151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5" x14ac:dyDescent="0.3">
      <c r="A79" t="s">
        <v>10</v>
      </c>
      <c r="B79" t="s">
        <v>11</v>
      </c>
      <c r="C79" s="2" t="s">
        <v>108</v>
      </c>
      <c r="D79" s="2" t="s">
        <v>109</v>
      </c>
      <c r="E79" s="2" t="s">
        <v>110</v>
      </c>
      <c r="F79" s="2" t="s">
        <v>111</v>
      </c>
      <c r="G79" s="2" t="s">
        <v>112</v>
      </c>
      <c r="H79" s="2" t="s">
        <v>113</v>
      </c>
      <c r="I79" s="2" t="s">
        <v>114</v>
      </c>
      <c r="J79" s="2" t="s">
        <v>115</v>
      </c>
      <c r="K79" s="2" t="s">
        <v>116</v>
      </c>
      <c r="L79" s="2" t="s">
        <v>117</v>
      </c>
      <c r="M79" s="2" t="s">
        <v>118</v>
      </c>
      <c r="N79" s="2" t="s">
        <v>119</v>
      </c>
      <c r="O79" s="2" t="s">
        <v>120</v>
      </c>
      <c r="P79" s="2" t="s">
        <v>121</v>
      </c>
      <c r="Q79" s="2" t="s">
        <v>122</v>
      </c>
      <c r="R79" s="2" t="s">
        <v>123</v>
      </c>
      <c r="S79" s="2" t="s">
        <v>12</v>
      </c>
      <c r="T79" s="2" t="s">
        <v>17</v>
      </c>
      <c r="U79" s="2" t="s">
        <v>124</v>
      </c>
      <c r="V79" s="2" t="s">
        <v>125</v>
      </c>
      <c r="W79" s="2" t="s">
        <v>126</v>
      </c>
      <c r="X79" s="2" t="s">
        <v>127</v>
      </c>
      <c r="Y79" s="2" t="s">
        <v>128</v>
      </c>
      <c r="Z79" s="2" t="s">
        <v>129</v>
      </c>
      <c r="AA79" s="2" t="s">
        <v>130</v>
      </c>
      <c r="AB79" s="2" t="s">
        <v>131</v>
      </c>
      <c r="AC79" s="2" t="s">
        <v>132</v>
      </c>
      <c r="AD79" s="2" t="s">
        <v>133</v>
      </c>
      <c r="AE79" s="2" t="s">
        <v>134</v>
      </c>
      <c r="AF79" s="2" t="s">
        <v>135</v>
      </c>
      <c r="AG79" s="2" t="s">
        <v>136</v>
      </c>
      <c r="AH79" s="2" t="s">
        <v>137</v>
      </c>
      <c r="AI79" s="2" t="s">
        <v>138</v>
      </c>
      <c r="AJ79" s="2" t="s">
        <v>139</v>
      </c>
      <c r="AK79" s="2" t="s">
        <v>140</v>
      </c>
      <c r="AL79" s="2" t="s">
        <v>141</v>
      </c>
      <c r="AM79" s="2" t="s">
        <v>142</v>
      </c>
      <c r="AN79" s="2" t="s">
        <v>143</v>
      </c>
      <c r="AO79" s="2" t="s">
        <v>144</v>
      </c>
      <c r="AP79" s="2" t="s">
        <v>145</v>
      </c>
      <c r="AQ79" t="s">
        <v>11</v>
      </c>
      <c r="AR79" t="s">
        <v>19</v>
      </c>
      <c r="AS79" t="s">
        <v>20</v>
      </c>
    </row>
    <row r="80" spans="1:45" x14ac:dyDescent="0.3">
      <c r="A80" t="s">
        <v>21</v>
      </c>
      <c r="B80" t="s">
        <v>21</v>
      </c>
      <c r="C80" s="2">
        <v>-6768.7</v>
      </c>
      <c r="D80" s="2">
        <v>-2583.3000000000002</v>
      </c>
      <c r="E80" s="2">
        <v>2274.3000000000002</v>
      </c>
      <c r="F80" s="2">
        <v>6686.8</v>
      </c>
      <c r="G80" s="2">
        <v>-6813.3</v>
      </c>
      <c r="H80" s="2">
        <v>-2642.5</v>
      </c>
      <c r="I80" s="2">
        <v>2168.6</v>
      </c>
      <c r="J80" s="2">
        <v>6629.5</v>
      </c>
      <c r="K80" s="2">
        <v>-5546.1</v>
      </c>
      <c r="L80" s="2">
        <v>-2297.1</v>
      </c>
      <c r="M80" s="2">
        <v>1993.9</v>
      </c>
      <c r="N80" s="2">
        <v>5285.1</v>
      </c>
      <c r="O80" s="2">
        <v>-5659</v>
      </c>
      <c r="P80" s="2">
        <v>-2131.9</v>
      </c>
      <c r="Q80" s="2">
        <v>1508.3</v>
      </c>
      <c r="R80" s="2">
        <v>5204.1000000000004</v>
      </c>
      <c r="S80" s="2">
        <v>-709.42</v>
      </c>
      <c r="T80" s="2">
        <v>-286.31</v>
      </c>
      <c r="U80" s="2">
        <v>297.60000000000002</v>
      </c>
      <c r="V80" s="2">
        <v>892.81</v>
      </c>
      <c r="W80" s="2">
        <v>-158.75</v>
      </c>
      <c r="X80" s="2">
        <v>-137.08000000000001</v>
      </c>
      <c r="Y80" s="2">
        <v>60.584000000000003</v>
      </c>
      <c r="Z80" s="2">
        <v>210.76</v>
      </c>
      <c r="AA80" s="2">
        <v>-4662.7</v>
      </c>
      <c r="AB80" s="2">
        <v>-1270</v>
      </c>
      <c r="AC80" s="2">
        <v>2390.6</v>
      </c>
      <c r="AD80" s="2">
        <v>5758.7</v>
      </c>
      <c r="AE80" s="2">
        <v>-4795.6000000000004</v>
      </c>
      <c r="AF80" s="2">
        <v>-1365.2</v>
      </c>
      <c r="AG80" s="2">
        <v>2460.9</v>
      </c>
      <c r="AH80" s="2">
        <v>5897.2</v>
      </c>
      <c r="AI80" s="2"/>
      <c r="AJ80" s="2"/>
      <c r="AK80" s="2"/>
      <c r="AL80" s="2"/>
      <c r="AM80" s="2"/>
      <c r="AN80" s="2"/>
      <c r="AO80" s="2"/>
      <c r="AP80" s="2"/>
      <c r="AQ80" t="s">
        <v>21</v>
      </c>
      <c r="AR80">
        <f>MIN(C80:AP80)</f>
        <v>-6813.3</v>
      </c>
      <c r="AS80">
        <f>MAX(C80:AP80)</f>
        <v>6686.8</v>
      </c>
    </row>
    <row r="81" spans="1:45" x14ac:dyDescent="0.3">
      <c r="A81" t="s">
        <v>22</v>
      </c>
      <c r="B81" t="s">
        <v>23</v>
      </c>
      <c r="C81" s="2">
        <v>992.56</v>
      </c>
      <c r="D81" s="2">
        <v>5400.4</v>
      </c>
      <c r="E81" s="2">
        <v>-779.11</v>
      </c>
      <c r="F81" s="2">
        <v>-1127.0999999999999</v>
      </c>
      <c r="G81" s="2">
        <v>-2736</v>
      </c>
      <c r="H81" s="2">
        <v>-6441.1</v>
      </c>
      <c r="I81" s="2">
        <v>8.9246999999999996</v>
      </c>
      <c r="J81" s="2">
        <v>2408.1999999999998</v>
      </c>
      <c r="K81" s="2">
        <v>1388.9</v>
      </c>
      <c r="L81" s="2">
        <v>6469</v>
      </c>
      <c r="M81" s="2">
        <v>1100.3</v>
      </c>
      <c r="N81" s="2">
        <v>-1582.6</v>
      </c>
      <c r="O81" s="2">
        <v>-1685.9</v>
      </c>
      <c r="P81" s="2">
        <v>-6861.6</v>
      </c>
      <c r="Q81" s="2">
        <v>-2559.6999999999998</v>
      </c>
      <c r="R81" s="2">
        <v>1311.4</v>
      </c>
      <c r="S81" s="2">
        <v>4679.6000000000004</v>
      </c>
      <c r="T81" s="2">
        <v>2636.2</v>
      </c>
      <c r="U81" s="2">
        <v>-828.98</v>
      </c>
      <c r="V81" s="2">
        <v>-2444.1999999999998</v>
      </c>
      <c r="W81" s="2">
        <v>4324.3999999999996</v>
      </c>
      <c r="X81" s="2">
        <v>556.57000000000005</v>
      </c>
      <c r="Y81" s="2">
        <v>-2134.1999999999998</v>
      </c>
      <c r="Z81" s="2">
        <v>-2224.6</v>
      </c>
      <c r="AA81" s="2">
        <v>433.84</v>
      </c>
      <c r="AB81" s="2">
        <v>-8846.9</v>
      </c>
      <c r="AC81" s="2">
        <v>-13038</v>
      </c>
      <c r="AD81" s="2">
        <v>-865.4</v>
      </c>
      <c r="AE81" s="2">
        <v>-1950.1</v>
      </c>
      <c r="AF81" s="2">
        <v>7995.7</v>
      </c>
      <c r="AG81" s="2">
        <v>13069</v>
      </c>
      <c r="AH81" s="2">
        <v>2460.8000000000002</v>
      </c>
      <c r="AI81" s="2"/>
      <c r="AJ81" s="2"/>
      <c r="AK81" s="2"/>
      <c r="AL81" s="2"/>
      <c r="AM81" s="2"/>
      <c r="AN81" s="2"/>
      <c r="AO81" s="2"/>
      <c r="AP81" s="2"/>
      <c r="AQ81" t="s">
        <v>23</v>
      </c>
      <c r="AR81">
        <f t="shared" ref="AR81:AR82" si="20">MIN(C81:AP81)</f>
        <v>-13038</v>
      </c>
      <c r="AS81">
        <f t="shared" ref="AS81:AS82" si="21">MAX(C81:AP81)</f>
        <v>13069</v>
      </c>
    </row>
    <row r="82" spans="1:45" x14ac:dyDescent="0.3">
      <c r="A82" t="s">
        <v>23</v>
      </c>
      <c r="B82" s="1" t="s">
        <v>24</v>
      </c>
      <c r="C82" s="2">
        <v>3185.3</v>
      </c>
      <c r="D82" s="2">
        <v>3386.5</v>
      </c>
      <c r="E82" s="2">
        <v>3387.8</v>
      </c>
      <c r="F82" s="2">
        <v>2750.1</v>
      </c>
      <c r="G82" s="2">
        <v>-3138.2</v>
      </c>
      <c r="H82" s="2">
        <v>-3412.2</v>
      </c>
      <c r="I82" s="2">
        <v>-3468.3</v>
      </c>
      <c r="J82" s="2">
        <v>-2723.7</v>
      </c>
      <c r="K82" s="2">
        <v>2450</v>
      </c>
      <c r="L82" s="2">
        <v>2753.7</v>
      </c>
      <c r="M82" s="2">
        <v>2764.4</v>
      </c>
      <c r="N82" s="2">
        <v>2294.1999999999998</v>
      </c>
      <c r="O82" s="2">
        <v>-2558.5</v>
      </c>
      <c r="P82" s="2">
        <v>-2681.2</v>
      </c>
      <c r="Q82" s="2">
        <v>-2804.4</v>
      </c>
      <c r="R82" s="2">
        <v>-2244.3000000000002</v>
      </c>
      <c r="S82" s="2">
        <v>-182.64</v>
      </c>
      <c r="T82" s="2">
        <v>-138.38999999999999</v>
      </c>
      <c r="U82" s="2">
        <v>-140.80000000000001</v>
      </c>
      <c r="V82" s="2">
        <v>-152.91999999999999</v>
      </c>
      <c r="W82" s="2">
        <v>-637.37</v>
      </c>
      <c r="X82" s="2">
        <v>-580.34</v>
      </c>
      <c r="Y82" s="2">
        <v>-663.73</v>
      </c>
      <c r="Z82" s="2">
        <v>-544.57000000000005</v>
      </c>
      <c r="AA82" s="2">
        <v>2231.1</v>
      </c>
      <c r="AB82" s="2">
        <v>2656.9</v>
      </c>
      <c r="AC82" s="2">
        <v>2148.1</v>
      </c>
      <c r="AD82" s="2">
        <v>2183.6</v>
      </c>
      <c r="AE82" s="2">
        <v>-2639.3</v>
      </c>
      <c r="AF82" s="2">
        <v>-2765.2</v>
      </c>
      <c r="AG82" s="2">
        <v>-2227.8000000000002</v>
      </c>
      <c r="AH82" s="2">
        <v>-2139.3000000000002</v>
      </c>
      <c r="AI82" s="2"/>
      <c r="AJ82" s="2"/>
      <c r="AK82" s="2"/>
      <c r="AL82" s="2"/>
      <c r="AM82" s="2"/>
      <c r="AN82" s="2"/>
      <c r="AO82" s="2"/>
      <c r="AP82" s="2"/>
      <c r="AQ82" s="1" t="s">
        <v>24</v>
      </c>
      <c r="AR82">
        <f t="shared" si="20"/>
        <v>-3468.3</v>
      </c>
      <c r="AS82">
        <f t="shared" si="21"/>
        <v>3387.8</v>
      </c>
    </row>
    <row r="83" spans="1:45" x14ac:dyDescent="0.3"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5" x14ac:dyDescent="0.3">
      <c r="A84" t="s">
        <v>67</v>
      </c>
      <c r="C84" s="2" t="s">
        <v>68</v>
      </c>
      <c r="D84" s="2"/>
      <c r="E84" s="3" t="s">
        <v>152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5" x14ac:dyDescent="0.3">
      <c r="A85" t="s">
        <v>10</v>
      </c>
      <c r="B85" t="s">
        <v>11</v>
      </c>
      <c r="C85" s="2" t="s">
        <v>108</v>
      </c>
      <c r="D85" s="2" t="s">
        <v>109</v>
      </c>
      <c r="E85" s="2" t="s">
        <v>110</v>
      </c>
      <c r="F85" s="2" t="s">
        <v>111</v>
      </c>
      <c r="G85" s="2" t="s">
        <v>112</v>
      </c>
      <c r="H85" s="2" t="s">
        <v>113</v>
      </c>
      <c r="I85" s="2" t="s">
        <v>114</v>
      </c>
      <c r="J85" s="2" t="s">
        <v>115</v>
      </c>
      <c r="K85" s="2" t="s">
        <v>116</v>
      </c>
      <c r="L85" s="2" t="s">
        <v>117</v>
      </c>
      <c r="M85" s="2" t="s">
        <v>118</v>
      </c>
      <c r="N85" s="2" t="s">
        <v>119</v>
      </c>
      <c r="O85" s="2" t="s">
        <v>120</v>
      </c>
      <c r="P85" s="2" t="s">
        <v>121</v>
      </c>
      <c r="Q85" s="2" t="s">
        <v>122</v>
      </c>
      <c r="R85" s="2" t="s">
        <v>123</v>
      </c>
      <c r="S85" s="2" t="s">
        <v>12</v>
      </c>
      <c r="T85" s="2" t="s">
        <v>17</v>
      </c>
      <c r="U85" s="2" t="s">
        <v>124</v>
      </c>
      <c r="V85" s="2" t="s">
        <v>125</v>
      </c>
      <c r="W85" s="2" t="s">
        <v>126</v>
      </c>
      <c r="X85" s="2" t="s">
        <v>127</v>
      </c>
      <c r="Y85" s="2" t="s">
        <v>128</v>
      </c>
      <c r="Z85" s="2" t="s">
        <v>129</v>
      </c>
      <c r="AA85" s="2" t="s">
        <v>130</v>
      </c>
      <c r="AB85" s="2" t="s">
        <v>131</v>
      </c>
      <c r="AC85" s="2" t="s">
        <v>132</v>
      </c>
      <c r="AD85" s="2" t="s">
        <v>133</v>
      </c>
      <c r="AE85" s="2" t="s">
        <v>134</v>
      </c>
      <c r="AF85" s="2" t="s">
        <v>135</v>
      </c>
      <c r="AG85" s="2" t="s">
        <v>136</v>
      </c>
      <c r="AH85" s="2" t="s">
        <v>137</v>
      </c>
      <c r="AI85" s="2" t="s">
        <v>138</v>
      </c>
      <c r="AJ85" s="2" t="s">
        <v>139</v>
      </c>
      <c r="AK85" s="2" t="s">
        <v>140</v>
      </c>
      <c r="AL85" s="2" t="s">
        <v>141</v>
      </c>
      <c r="AM85" s="2" t="s">
        <v>142</v>
      </c>
      <c r="AN85" s="2" t="s">
        <v>143</v>
      </c>
      <c r="AO85" s="2" t="s">
        <v>144</v>
      </c>
      <c r="AP85" s="2" t="s">
        <v>145</v>
      </c>
      <c r="AQ85" t="s">
        <v>11</v>
      </c>
      <c r="AR85" t="s">
        <v>19</v>
      </c>
      <c r="AS85" t="s">
        <v>20</v>
      </c>
    </row>
    <row r="86" spans="1:45" x14ac:dyDescent="0.3">
      <c r="A86" t="s">
        <v>21</v>
      </c>
      <c r="B86" t="s">
        <v>21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>
        <v>-4541.3</v>
      </c>
      <c r="AB86" s="2">
        <v>-1177.3</v>
      </c>
      <c r="AC86" s="2">
        <v>2842.2</v>
      </c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t="s">
        <v>21</v>
      </c>
      <c r="AR86">
        <f>MIN(C86:AP86)</f>
        <v>-4541.3</v>
      </c>
      <c r="AS86">
        <f>MAX(C86:AP86)</f>
        <v>2842.2</v>
      </c>
    </row>
    <row r="87" spans="1:45" x14ac:dyDescent="0.3">
      <c r="A87" t="s">
        <v>22</v>
      </c>
      <c r="B87" t="s">
        <v>23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>
        <v>1072</v>
      </c>
      <c r="AB87" s="2">
        <v>-14547</v>
      </c>
      <c r="AC87" s="2">
        <v>-13365</v>
      </c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t="s">
        <v>23</v>
      </c>
      <c r="AR87">
        <f t="shared" ref="AR87:AR88" si="22">MIN(C87:AP87)</f>
        <v>-14547</v>
      </c>
      <c r="AS87">
        <f t="shared" ref="AS87:AS88" si="23">MAX(C87:AP87)</f>
        <v>1072</v>
      </c>
    </row>
    <row r="88" spans="1:45" x14ac:dyDescent="0.3">
      <c r="A88" t="s">
        <v>23</v>
      </c>
      <c r="B88" s="1" t="s">
        <v>24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>
        <v>2597.4</v>
      </c>
      <c r="AB88" s="2">
        <v>2697.9</v>
      </c>
      <c r="AC88" s="2">
        <v>2281</v>
      </c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1" t="s">
        <v>24</v>
      </c>
      <c r="AR88">
        <f t="shared" si="22"/>
        <v>2281</v>
      </c>
      <c r="AS88">
        <f t="shared" si="23"/>
        <v>2697.9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Load Summary</vt:lpstr>
      <vt:lpstr>Ansys beam model LRFD cases</vt:lpstr>
      <vt:lpstr>support matrix 17x36,8,xy</vt:lpstr>
      <vt:lpstr>support matrix 17x36,4,xy</vt:lpstr>
      <vt:lpstr>support matrix 17x24,4,xy</vt:lpstr>
      <vt:lpstr>support matrix 17x24,4,no</vt:lpstr>
      <vt:lpstr>support matrix 14x14,4,xy</vt:lpstr>
      <vt:lpstr>support matrix 25x14,4,xy</vt:lpstr>
      <vt:lpstr>Ansys solid model 2 subassys</vt:lpstr>
      <vt:lpstr>Anchor Resistance</vt:lpstr>
      <vt:lpstr>anchor resistance (from -v3)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coyne</dc:creator>
  <cp:keywords/>
  <dc:description/>
  <cp:lastModifiedBy>coyne</cp:lastModifiedBy>
  <cp:revision/>
  <dcterms:created xsi:type="dcterms:W3CDTF">2020-07-28T03:20:21Z</dcterms:created>
  <dcterms:modified xsi:type="dcterms:W3CDTF">2020-12-11T06:46:20Z</dcterms:modified>
  <cp:category/>
  <cp:contentStatus/>
</cp:coreProperties>
</file>